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</definedNames>
  <calcPr fullCalcOnLoad="1"/>
</workbook>
</file>

<file path=xl/sharedStrings.xml><?xml version="1.0" encoding="utf-8"?>
<sst xmlns="http://schemas.openxmlformats.org/spreadsheetml/2006/main" count="230" uniqueCount="146">
  <si>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</si>
  <si>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</si>
  <si>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</si>
  <si>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</si>
  <si>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</si>
  <si>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</si>
  <si>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</si>
  <si>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</si>
  <si>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</si>
  <si>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</si>
  <si>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</si>
  <si>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</si>
  <si>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</si>
  <si>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</si>
  <si>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</si>
  <si>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</si>
  <si>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</si>
  <si>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</si>
  <si>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</si>
  <si>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</si>
  <si>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</si>
  <si>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</si>
  <si>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</si>
  <si>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</si>
  <si>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</si>
  <si>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</si>
  <si>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</si>
  <si>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</si>
  <si>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</si>
  <si>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</si>
  <si>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</si>
  <si>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</si>
  <si>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</si>
  <si>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</si>
  <si>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</si>
  <si>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</si>
  <si>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</si>
  <si>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</si>
  <si>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</si>
  <si>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</si>
  <si>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</si>
  <si>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</si>
  <si>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</si>
  <si>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</si>
  <si>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</si>
  <si>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</si>
  <si>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</si>
  <si>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</si>
  <si>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</si>
  <si>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</si>
  <si>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</si>
  <si>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</si>
  <si>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</si>
  <si>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</si>
  <si>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</si>
  <si>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</si>
  <si>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</si>
  <si>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</si>
  <si>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</si>
  <si>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</si>
  <si>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</si>
  <si>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</si>
  <si>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</si>
  <si>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</si>
  <si>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</si>
  <si>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</si>
  <si>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</si>
  <si>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</si>
  <si>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</si>
  <si>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</si>
  <si>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</si>
  <si>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</si>
  <si>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</si>
  <si>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</si>
  <si>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</si>
  <si>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</si>
  <si>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-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</si>
  <si>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</si>
  <si>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</si>
  <si>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</si>
  <si>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</si>
  <si>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</si>
  <si>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</si>
  <si>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Замена электрооборудования в РУ-0,4кВ ЩСР-1 на ЩО-70 в ТП 236</t>
  </si>
  <si>
    <t>Замена  вводных ячеек РУ-0,4 кВ на ячейки ЩО-70-3А-22У3 с автоматическими выключателями ВА 55-43 1600А в РП 71</t>
  </si>
  <si>
    <t>Замена  вводных ячеек РУ-0,4 кВ на ячейки ЩО-70-3А-22У3 с автоматическими выключателями ВА 55-43 1600А в РП 35</t>
  </si>
  <si>
    <t>Замена  вводных ячеек РУ-0,4 кВ на ячейки ЩО-70-3А-22У3 с автоматическими выключателями ВА 55-43 1600А в ТП 507</t>
  </si>
  <si>
    <t>Реконструкция линий электропередачи, всего, в том числе:</t>
  </si>
  <si>
    <t>G_14</t>
  </si>
  <si>
    <t>Прокладка кабельной линии 6-10кВ ТП 638 - ТП 849</t>
  </si>
  <si>
    <t>Прокладка кабельной линии 6-10кВ РП 64 - ТП 279</t>
  </si>
  <si>
    <t>Прокладка кабельной линии 6-10кВ ПС 64 - ТП 589 ф. 12А, каб. 1</t>
  </si>
  <si>
    <t>Прокладка кабельной линии 6-10кВ ПС 64 - ТП 589 ф. 12А, каб. 2</t>
  </si>
  <si>
    <t>Прокладка кабельной линии 6-10кВ ПС 64 - РП 53 ф. 40Б, каб. 1</t>
  </si>
  <si>
    <t>Прокладка кабельной линии 6-10кВ ПС 64 - РП 53 ф. 40Б, каб. 2</t>
  </si>
  <si>
    <t>Прокладка кабельной линии 6-10кВ ПС 145 - РП 35 ф. 3</t>
  </si>
  <si>
    <t>Модернизация, техническое перевооружение линий электропередачи, всего, в том числе:</t>
  </si>
  <si>
    <t>G_15</t>
  </si>
  <si>
    <t>Прокладка КЛ-6кВ взамен ВЛ-6кВ    ПС 17 - РП 65 ф. 26Б</t>
  </si>
  <si>
    <t>Прокладка ВЛ-6кВ взамен существующей ВЛ-6кВ, не подлежащей эксплуатации РП 47 - ТП 559 отпайка на РП 76</t>
  </si>
  <si>
    <t>G_24</t>
  </si>
  <si>
    <t>Монтаж комплекта телемеханики в РП 67</t>
  </si>
  <si>
    <t>Монтаж комплекта телемеханики в РП 59</t>
  </si>
  <si>
    <t>Монтаж комплекта телемеханики в РП 35</t>
  </si>
  <si>
    <t>Монтаж комплекта телемеханики в РП 16</t>
  </si>
  <si>
    <t>G_16</t>
  </si>
  <si>
    <t>Установка приборов учета, класс напряжения 0,22 (0,4) кВ, всего, в том числе:</t>
  </si>
  <si>
    <t>G_17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</si>
  <si>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</si>
  <si>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G_08</t>
  </si>
  <si>
    <t>Приобретение машин и механизмов</t>
  </si>
  <si>
    <t>G_01</t>
  </si>
  <si>
    <t>2019</t>
  </si>
  <si>
    <t>Акционерное общество "Тульские городские электрические сети"</t>
  </si>
  <si>
    <t>Финансирование капитальных вложений 2019 года, млн. рублей (с НДС)</t>
  </si>
  <si>
    <t>Освоение капитальных вложений 2019 года, млн. рублей (без НДС)</t>
  </si>
  <si>
    <t>Замена  вводных ячеек РУ-0,4 кВ на ячейки ЩО-70-3А-22У3 с автоматическими выключателями ВА 55-43 1600А в ТП 554</t>
  </si>
  <si>
    <t>Утверждаю
Директор по финансам и экономике АО "ТГЭС"</t>
  </si>
  <si>
    <t>Л.В.Грашина</t>
  </si>
  <si>
    <t>(подпись)</t>
  </si>
  <si>
    <t>М.П.</t>
  </si>
  <si>
    <t>Распоряжением Правительства Тульской области №458-р от 24.07.2018</t>
  </si>
  <si>
    <t>IV</t>
  </si>
  <si>
    <t xml:space="preserve"> 14.02.2020 года</t>
  </si>
  <si>
    <t>1.1.</t>
  </si>
  <si>
    <t>Технологическое присоединение</t>
  </si>
  <si>
    <t>1.2.</t>
  </si>
  <si>
    <t>Реконструкция, модернизация, техническое перевооружение всего, в том числе:</t>
  </si>
  <si>
    <t>G_09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</si>
  <si>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</si>
  <si>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</si>
  <si>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G_10</t>
  </si>
  <si>
    <t>1.2.1.1.</t>
  </si>
  <si>
    <t>1.2.1.2.</t>
  </si>
  <si>
    <t>Строительство распределительной трансформаторной подстанции взамен РП 75 и ТП 717</t>
  </si>
  <si>
    <t>Строительство распределительной трансформаторной подстанции взамен ТП 725</t>
  </si>
  <si>
    <t>1.2.2.</t>
  </si>
  <si>
    <t>Реконструкция, модернизация, техническое перевооружение линий электропередачи, всего, в том числе:</t>
  </si>
  <si>
    <t>G_13</t>
  </si>
  <si>
    <t>1.2.2.1.</t>
  </si>
  <si>
    <t>1.2.2.2.</t>
  </si>
  <si>
    <t>1.2.3.</t>
  </si>
  <si>
    <t>Развитие и модернизация учета электрической энергии (мощности), всего, в том числе:</t>
  </si>
  <si>
    <t>1.2.3.1.</t>
  </si>
  <si>
    <t>1.6.</t>
  </si>
  <si>
    <t>Прочие инвестиционные проекты, всего, в том числе: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</si>
</sst>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textRotation="90" wrapText="1"/>
    </xf>
    <xf numFmtId="177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11" xfId="53" applyFont="1" applyFill="1" applyBorder="1" applyAlignment="1">
      <alignment horizontal="left" vertical="center" wrapText="1"/>
      <protection/>
    </xf>
    <xf numFmtId="0" fontId="10" fillId="0" borderId="11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2" fillId="0" borderId="11" xfId="53" applyFont="1" applyFill="1" applyBorder="1" applyAlignment="1">
      <alignment horizontal="left" vertical="center" wrapText="1"/>
      <protection/>
    </xf>
    <xf numFmtId="0" fontId="12" fillId="0" borderId="14" xfId="53" applyFont="1" applyFill="1" applyBorder="1" applyAlignment="1">
      <alignment horizontal="left" vertical="center" wrapText="1"/>
      <protection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9" fillId="33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textRotation="90" wrapText="1"/>
    </xf>
    <xf numFmtId="0" fontId="5" fillId="0" borderId="11" xfId="0" applyNumberFormat="1" applyFont="1" applyFill="1" applyBorder="1" applyAlignment="1">
      <alignment horizontal="center" vertical="top"/>
    </xf>
    <xf numFmtId="177" fontId="7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center" textRotation="90" wrapText="1"/>
    </xf>
    <xf numFmtId="0" fontId="10" fillId="0" borderId="11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8"/>
  <sheetViews>
    <sheetView tabSelected="1" view="pageBreakPreview" zoomScale="120" zoomScaleSheetLayoutView="120" zoomScalePageLayoutView="0" workbookViewId="0" topLeftCell="A31">
      <selection activeCell="B33" sqref="B33"/>
    </sheetView>
  </sheetViews>
  <sheetFormatPr defaultColWidth="9.00390625" defaultRowHeight="12.75"/>
  <cols>
    <col min="1" max="1" width="5.75390625" style="1" customWidth="1"/>
    <col min="2" max="2" width="13.75390625" style="1" customWidth="1"/>
    <col min="3" max="3" width="8.875" style="1" customWidth="1"/>
    <col min="4" max="4" width="6.875" style="1" customWidth="1"/>
    <col min="5" max="5" width="5.125" style="1" bestFit="1" customWidth="1"/>
    <col min="6" max="6" width="5.375" style="1" customWidth="1"/>
    <col min="7" max="7" width="5.125" style="1" bestFit="1" customWidth="1"/>
    <col min="8" max="8" width="4.875" style="1" bestFit="1" customWidth="1"/>
    <col min="9" max="9" width="3.25390625" style="1" customWidth="1"/>
    <col min="10" max="10" width="5.625" style="38" customWidth="1"/>
    <col min="11" max="11" width="4.875" style="38" customWidth="1"/>
    <col min="12" max="12" width="7.25390625" style="39" customWidth="1"/>
    <col min="13" max="13" width="4.00390625" style="38" customWidth="1"/>
    <col min="14" max="14" width="3.25390625" style="38" customWidth="1"/>
    <col min="15" max="15" width="5.25390625" style="38" customWidth="1"/>
    <col min="16" max="16" width="4.125" style="38" customWidth="1"/>
    <col min="17" max="17" width="5.25390625" style="38" customWidth="1"/>
    <col min="18" max="19" width="4.25390625" style="38" customWidth="1"/>
    <col min="20" max="20" width="5.125" style="38" customWidth="1"/>
    <col min="21" max="21" width="4.625" style="38" customWidth="1"/>
    <col min="22" max="22" width="4.00390625" style="38" customWidth="1"/>
    <col min="23" max="24" width="3.25390625" style="38" customWidth="1"/>
    <col min="25" max="25" width="4.375" style="38" customWidth="1"/>
    <col min="26" max="26" width="3.25390625" style="38" customWidth="1"/>
    <col min="27" max="27" width="4.00390625" style="38" customWidth="1"/>
    <col min="28" max="29" width="3.25390625" style="38" customWidth="1"/>
    <col min="30" max="30" width="4.75390625" style="1" customWidth="1"/>
    <col min="31" max="31" width="7.25390625" style="1" bestFit="1" customWidth="1"/>
    <col min="32" max="32" width="5.25390625" style="1" customWidth="1"/>
    <col min="33" max="33" width="6.25390625" style="1" customWidth="1"/>
    <col min="34" max="34" width="4.125" style="1" customWidth="1"/>
    <col min="35" max="35" width="3.25390625" style="1" customWidth="1"/>
    <col min="36" max="36" width="7.25390625" style="38" bestFit="1" customWidth="1"/>
    <col min="37" max="37" width="3.25390625" style="38" customWidth="1"/>
    <col min="38" max="38" width="4.375" style="38" customWidth="1"/>
    <col min="39" max="39" width="4.00390625" style="38" customWidth="1"/>
    <col min="40" max="40" width="3.625" style="38" bestFit="1" customWidth="1"/>
    <col min="41" max="41" width="7.25390625" style="38" bestFit="1" customWidth="1"/>
    <col min="42" max="42" width="3.25390625" style="38" customWidth="1"/>
    <col min="43" max="43" width="4.875" style="38" bestFit="1" customWidth="1"/>
    <col min="44" max="45" width="3.25390625" style="38" customWidth="1"/>
    <col min="46" max="46" width="5.75390625" style="38" customWidth="1"/>
    <col min="47" max="47" width="5.625" style="38" customWidth="1"/>
    <col min="48" max="48" width="4.75390625" style="38" customWidth="1"/>
    <col min="49" max="49" width="4.25390625" style="38" customWidth="1"/>
    <col min="50" max="50" width="3.25390625" style="38" customWidth="1"/>
    <col min="51" max="51" width="4.75390625" style="38" customWidth="1"/>
    <col min="52" max="52" width="3.75390625" style="38" customWidth="1"/>
    <col min="53" max="53" width="4.125" style="38" customWidth="1"/>
    <col min="54" max="55" width="3.25390625" style="38" customWidth="1"/>
    <col min="56" max="16384" width="9.125" style="1" customWidth="1"/>
  </cols>
  <sheetData>
    <row r="1" spans="10:55" s="2" customFormat="1" ht="10.5">
      <c r="J1" s="33"/>
      <c r="K1" s="33"/>
      <c r="L1" s="39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44" t="s">
        <v>74</v>
      </c>
    </row>
    <row r="2" spans="10:55" s="2" customFormat="1" ht="10.5">
      <c r="J2" s="33"/>
      <c r="K2" s="33"/>
      <c r="L2" s="3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 t="s">
        <v>2</v>
      </c>
      <c r="AY2" s="60"/>
      <c r="AZ2" s="60"/>
      <c r="BA2" s="60"/>
      <c r="BB2" s="60"/>
      <c r="BC2" s="60"/>
    </row>
    <row r="3" spans="1:55" s="2" customFormat="1" ht="10.5">
      <c r="A3" s="78" t="s">
        <v>75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</row>
    <row r="4" spans="10:55" s="2" customFormat="1" ht="10.5">
      <c r="J4" s="33"/>
      <c r="K4" s="33"/>
      <c r="L4" s="39"/>
      <c r="M4" s="33"/>
      <c r="N4" s="33"/>
      <c r="O4" s="33"/>
      <c r="P4" s="33"/>
      <c r="Q4" s="33"/>
      <c r="R4" s="33"/>
      <c r="S4" s="33"/>
      <c r="T4" s="33"/>
      <c r="U4" s="42" t="s">
        <v>23</v>
      </c>
      <c r="V4" s="55" t="s">
        <v>122</v>
      </c>
      <c r="W4" s="55"/>
      <c r="X4" s="66" t="s">
        <v>24</v>
      </c>
      <c r="Y4" s="66"/>
      <c r="Z4" s="55" t="s">
        <v>112</v>
      </c>
      <c r="AA4" s="55"/>
      <c r="AB4" s="45" t="s">
        <v>25</v>
      </c>
      <c r="AC4" s="45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</row>
    <row r="6" spans="10:55" s="2" customFormat="1" ht="10.5">
      <c r="J6" s="33"/>
      <c r="K6" s="33"/>
      <c r="L6" s="39"/>
      <c r="M6" s="33"/>
      <c r="N6" s="33"/>
      <c r="O6" s="33"/>
      <c r="P6" s="33"/>
      <c r="Q6" s="33"/>
      <c r="R6" s="33"/>
      <c r="S6" s="33"/>
      <c r="T6" s="33"/>
      <c r="U6" s="33"/>
      <c r="V6" s="43" t="s">
        <v>3</v>
      </c>
      <c r="W6" s="56" t="s">
        <v>113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47"/>
      <c r="AM6" s="47"/>
      <c r="AN6" s="47"/>
      <c r="AO6" s="47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8" spans="10:55" s="2" customFormat="1" ht="10.5">
      <c r="J8" s="33"/>
      <c r="K8" s="33"/>
      <c r="L8" s="39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44" t="s">
        <v>4</v>
      </c>
      <c r="Z8" s="55" t="s">
        <v>112</v>
      </c>
      <c r="AA8" s="55"/>
      <c r="AB8" s="33" t="s">
        <v>5</v>
      </c>
      <c r="AC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</row>
    <row r="10" spans="10:55" s="2" customFormat="1" ht="10.5">
      <c r="J10" s="33"/>
      <c r="K10" s="33"/>
      <c r="L10" s="3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44" t="s">
        <v>6</v>
      </c>
      <c r="Y10" s="57" t="s">
        <v>121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48"/>
      <c r="AO10" s="48"/>
      <c r="AP10" s="48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</row>
    <row r="11" spans="10:55" s="4" customFormat="1" ht="11.25">
      <c r="J11" s="34"/>
      <c r="K11" s="34"/>
      <c r="L11" s="39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46"/>
      <c r="Z11" s="46"/>
      <c r="AA11" s="46"/>
      <c r="AB11" s="46"/>
      <c r="AC11" s="46"/>
      <c r="AD11" s="7"/>
      <c r="AE11" s="7"/>
      <c r="AF11" s="7"/>
      <c r="AG11" s="7"/>
      <c r="AH11" s="7"/>
      <c r="AI11" s="7"/>
      <c r="AJ11" s="46"/>
      <c r="AK11" s="46"/>
      <c r="AL11" s="46"/>
      <c r="AM11" s="46"/>
      <c r="AN11" s="46"/>
      <c r="AO11" s="46"/>
      <c r="AP11" s="46"/>
      <c r="AQ11" s="58" t="s">
        <v>117</v>
      </c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34"/>
    </row>
    <row r="12" spans="10:55" s="4" customFormat="1" ht="11.25">
      <c r="J12" s="34"/>
      <c r="K12" s="34"/>
      <c r="L12" s="39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46"/>
      <c r="Z12" s="46"/>
      <c r="AA12" s="46"/>
      <c r="AB12" s="46"/>
      <c r="AC12" s="46"/>
      <c r="AD12" s="7"/>
      <c r="AE12" s="7"/>
      <c r="AF12" s="7"/>
      <c r="AG12" s="7"/>
      <c r="AH12" s="7"/>
      <c r="AI12" s="7"/>
      <c r="AJ12" s="46"/>
      <c r="AK12" s="46"/>
      <c r="AL12" s="46"/>
      <c r="AM12" s="46"/>
      <c r="AN12" s="46"/>
      <c r="AO12" s="46"/>
      <c r="AP12" s="46"/>
      <c r="AQ12" s="34"/>
      <c r="AR12" s="34"/>
      <c r="AS12" s="34"/>
      <c r="AT12" s="34"/>
      <c r="AU12" s="34"/>
      <c r="AV12" s="34"/>
      <c r="AW12" s="34"/>
      <c r="AX12" s="34"/>
      <c r="AY12" s="34"/>
      <c r="AZ12" s="51"/>
      <c r="BA12" s="52"/>
      <c r="BB12" s="53" t="s">
        <v>118</v>
      </c>
      <c r="BC12" s="34"/>
    </row>
    <row r="13" spans="10:55" s="4" customFormat="1" ht="10.5">
      <c r="J13" s="34"/>
      <c r="K13" s="34"/>
      <c r="L13" s="39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46"/>
      <c r="Z13" s="46"/>
      <c r="AA13" s="46"/>
      <c r="AB13" s="46"/>
      <c r="AC13" s="46"/>
      <c r="AD13" s="7"/>
      <c r="AE13" s="7"/>
      <c r="AF13" s="7"/>
      <c r="AG13" s="7"/>
      <c r="AH13" s="7"/>
      <c r="AI13" s="7"/>
      <c r="AJ13" s="46"/>
      <c r="AK13" s="46"/>
      <c r="AL13" s="46"/>
      <c r="AM13" s="46"/>
      <c r="AN13" s="46"/>
      <c r="AO13" s="46"/>
      <c r="AP13" s="46"/>
      <c r="AQ13" s="34"/>
      <c r="AR13" s="34"/>
      <c r="AS13" s="34"/>
      <c r="AT13" s="34"/>
      <c r="AU13" s="34"/>
      <c r="AV13" s="34"/>
      <c r="AW13" s="34"/>
      <c r="AX13" s="34"/>
      <c r="AY13" s="59"/>
      <c r="AZ13" s="59"/>
      <c r="BA13" s="59"/>
      <c r="BB13" s="59"/>
      <c r="BC13" s="34"/>
    </row>
    <row r="14" spans="10:55" s="4" customFormat="1" ht="11.25">
      <c r="J14" s="34"/>
      <c r="K14" s="34"/>
      <c r="L14" s="39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6"/>
      <c r="Z14" s="46"/>
      <c r="AA14" s="46"/>
      <c r="AB14" s="46"/>
      <c r="AC14" s="46"/>
      <c r="AD14" s="7"/>
      <c r="AE14" s="7"/>
      <c r="AF14" s="7"/>
      <c r="AG14" s="7"/>
      <c r="AH14" s="7"/>
      <c r="AI14" s="7"/>
      <c r="AJ14" s="46"/>
      <c r="AK14" s="46"/>
      <c r="AL14" s="46"/>
      <c r="AM14" s="46"/>
      <c r="AN14" s="46"/>
      <c r="AO14" s="46"/>
      <c r="AP14" s="46"/>
      <c r="AQ14" s="34"/>
      <c r="AR14" s="34"/>
      <c r="AS14" s="34"/>
      <c r="AT14" s="34"/>
      <c r="AU14" s="34"/>
      <c r="AV14" s="34"/>
      <c r="AW14" s="34"/>
      <c r="AX14" s="34"/>
      <c r="AY14" s="64" t="s">
        <v>119</v>
      </c>
      <c r="AZ14" s="64"/>
      <c r="BA14" s="64"/>
      <c r="BB14" s="64"/>
      <c r="BC14" s="34"/>
    </row>
    <row r="15" spans="10:55" s="4" customFormat="1" ht="11.25">
      <c r="J15" s="34"/>
      <c r="K15" s="34"/>
      <c r="L15" s="3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46"/>
      <c r="Z15" s="46"/>
      <c r="AA15" s="46"/>
      <c r="AB15" s="46"/>
      <c r="AC15" s="46"/>
      <c r="AD15" s="7"/>
      <c r="AE15" s="7"/>
      <c r="AF15" s="7"/>
      <c r="AG15" s="7"/>
      <c r="AH15" s="7"/>
      <c r="AI15" s="7"/>
      <c r="AJ15" s="46"/>
      <c r="AK15" s="46"/>
      <c r="AL15" s="46"/>
      <c r="AM15" s="46"/>
      <c r="AN15" s="46"/>
      <c r="AO15" s="46"/>
      <c r="AP15" s="46"/>
      <c r="AQ15" s="34"/>
      <c r="AR15" s="34"/>
      <c r="AS15" s="34"/>
      <c r="AT15" s="34"/>
      <c r="AU15" s="34"/>
      <c r="AV15" s="34"/>
      <c r="AW15" s="34"/>
      <c r="AX15" s="65" t="s">
        <v>123</v>
      </c>
      <c r="AY15" s="65"/>
      <c r="AZ15" s="65"/>
      <c r="BA15" s="65"/>
      <c r="BB15" s="65"/>
      <c r="BC15" s="34"/>
    </row>
    <row r="16" spans="10:55" s="4" customFormat="1" ht="11.25">
      <c r="J16" s="34"/>
      <c r="K16" s="34"/>
      <c r="L16" s="39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6"/>
      <c r="Z16" s="46"/>
      <c r="AA16" s="46"/>
      <c r="AB16" s="46"/>
      <c r="AC16" s="46"/>
      <c r="AD16" s="7"/>
      <c r="AE16" s="7"/>
      <c r="AF16" s="7"/>
      <c r="AG16" s="7"/>
      <c r="AH16" s="7"/>
      <c r="AI16" s="7"/>
      <c r="AJ16" s="46"/>
      <c r="AK16" s="46"/>
      <c r="AL16" s="46"/>
      <c r="AM16" s="46"/>
      <c r="AN16" s="46"/>
      <c r="AO16" s="46"/>
      <c r="AP16" s="46"/>
      <c r="AQ16" s="34"/>
      <c r="AR16" s="34"/>
      <c r="AS16" s="34"/>
      <c r="AT16" s="34"/>
      <c r="AU16" s="34"/>
      <c r="AV16" s="34"/>
      <c r="AW16" s="34"/>
      <c r="AX16" s="34"/>
      <c r="AY16" s="34"/>
      <c r="AZ16" s="54"/>
      <c r="BA16" s="54"/>
      <c r="BB16" s="51" t="s">
        <v>120</v>
      </c>
      <c r="BC16" s="34"/>
    </row>
    <row r="17" spans="10:55" s="4" customFormat="1" ht="10.5">
      <c r="J17" s="34"/>
      <c r="K17" s="34"/>
      <c r="L17" s="39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46"/>
      <c r="Z17" s="46"/>
      <c r="AA17" s="46"/>
      <c r="AB17" s="46"/>
      <c r="AC17" s="46"/>
      <c r="AD17" s="7"/>
      <c r="AE17" s="7"/>
      <c r="AF17" s="7"/>
      <c r="AG17" s="7"/>
      <c r="AH17" s="7"/>
      <c r="AI17" s="7"/>
      <c r="AJ17" s="46"/>
      <c r="AK17" s="46"/>
      <c r="AL17" s="46"/>
      <c r="AM17" s="46"/>
      <c r="AN17" s="46"/>
      <c r="AO17" s="46"/>
      <c r="AP17" s="46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spans="5:55" s="2" customFormat="1" ht="10.5">
      <c r="E18" s="3"/>
      <c r="F18" s="3"/>
      <c r="G18" s="3"/>
      <c r="H18" s="3"/>
      <c r="I18" s="3"/>
      <c r="J18" s="33"/>
      <c r="K18" s="33"/>
      <c r="L18" s="39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1:55" s="4" customFormat="1" ht="8.25">
      <c r="A19" s="67" t="s">
        <v>16</v>
      </c>
      <c r="B19" s="67" t="s">
        <v>17</v>
      </c>
      <c r="C19" s="67" t="s">
        <v>7</v>
      </c>
      <c r="D19" s="70" t="s">
        <v>114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3" t="s">
        <v>115</v>
      </c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5"/>
    </row>
    <row r="20" spans="1:55" s="4" customFormat="1" ht="8.25">
      <c r="A20" s="68"/>
      <c r="B20" s="68"/>
      <c r="C20" s="68"/>
      <c r="D20" s="8" t="s">
        <v>0</v>
      </c>
      <c r="E20" s="79" t="s">
        <v>1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5" t="s">
        <v>0</v>
      </c>
      <c r="AE20" s="70" t="s">
        <v>1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</row>
    <row r="21" spans="1:55" s="4" customFormat="1" ht="8.25">
      <c r="A21" s="68"/>
      <c r="B21" s="68"/>
      <c r="C21" s="68"/>
      <c r="D21" s="67" t="s">
        <v>18</v>
      </c>
      <c r="E21" s="70" t="s">
        <v>18</v>
      </c>
      <c r="F21" s="71"/>
      <c r="G21" s="71"/>
      <c r="H21" s="71"/>
      <c r="I21" s="72"/>
      <c r="J21" s="61" t="s">
        <v>19</v>
      </c>
      <c r="K21" s="62"/>
      <c r="L21" s="62"/>
      <c r="M21" s="62"/>
      <c r="N21" s="63"/>
      <c r="O21" s="61" t="s">
        <v>20</v>
      </c>
      <c r="P21" s="62"/>
      <c r="Q21" s="62"/>
      <c r="R21" s="62"/>
      <c r="S21" s="63"/>
      <c r="T21" s="61" t="s">
        <v>21</v>
      </c>
      <c r="U21" s="62"/>
      <c r="V21" s="62"/>
      <c r="W21" s="62"/>
      <c r="X21" s="63"/>
      <c r="Y21" s="61" t="s">
        <v>22</v>
      </c>
      <c r="Z21" s="62"/>
      <c r="AA21" s="62"/>
      <c r="AB21" s="62"/>
      <c r="AC21" s="63"/>
      <c r="AD21" s="67" t="s">
        <v>18</v>
      </c>
      <c r="AE21" s="70" t="s">
        <v>18</v>
      </c>
      <c r="AF21" s="71"/>
      <c r="AG21" s="71"/>
      <c r="AH21" s="71"/>
      <c r="AI21" s="72"/>
      <c r="AJ21" s="61" t="s">
        <v>19</v>
      </c>
      <c r="AK21" s="62"/>
      <c r="AL21" s="62"/>
      <c r="AM21" s="62"/>
      <c r="AN21" s="63"/>
      <c r="AO21" s="61" t="s">
        <v>20</v>
      </c>
      <c r="AP21" s="62"/>
      <c r="AQ21" s="62"/>
      <c r="AR21" s="62"/>
      <c r="AS21" s="63"/>
      <c r="AT21" s="61" t="s">
        <v>21</v>
      </c>
      <c r="AU21" s="62"/>
      <c r="AV21" s="62"/>
      <c r="AW21" s="62"/>
      <c r="AX21" s="63"/>
      <c r="AY21" s="61" t="s">
        <v>22</v>
      </c>
      <c r="AZ21" s="62"/>
      <c r="BA21" s="62"/>
      <c r="BB21" s="62"/>
      <c r="BC21" s="63"/>
    </row>
    <row r="22" spans="1:55" s="4" customFormat="1" ht="146.25">
      <c r="A22" s="68"/>
      <c r="B22" s="68"/>
      <c r="C22" s="68"/>
      <c r="D22" s="69"/>
      <c r="E22" s="9" t="s">
        <v>49</v>
      </c>
      <c r="F22" s="9" t="s">
        <v>50</v>
      </c>
      <c r="G22" s="9" t="s">
        <v>51</v>
      </c>
      <c r="H22" s="9" t="s">
        <v>52</v>
      </c>
      <c r="I22" s="9" t="s">
        <v>53</v>
      </c>
      <c r="J22" s="35" t="s">
        <v>49</v>
      </c>
      <c r="K22" s="35" t="s">
        <v>50</v>
      </c>
      <c r="L22" s="40" t="s">
        <v>51</v>
      </c>
      <c r="M22" s="35" t="s">
        <v>52</v>
      </c>
      <c r="N22" s="35" t="s">
        <v>53</v>
      </c>
      <c r="O22" s="35" t="s">
        <v>49</v>
      </c>
      <c r="P22" s="35" t="s">
        <v>50</v>
      </c>
      <c r="Q22" s="35" t="s">
        <v>51</v>
      </c>
      <c r="R22" s="35" t="s">
        <v>52</v>
      </c>
      <c r="S22" s="35" t="s">
        <v>53</v>
      </c>
      <c r="T22" s="35" t="s">
        <v>49</v>
      </c>
      <c r="U22" s="35" t="s">
        <v>50</v>
      </c>
      <c r="V22" s="35" t="s">
        <v>51</v>
      </c>
      <c r="W22" s="35" t="s">
        <v>52</v>
      </c>
      <c r="X22" s="35" t="s">
        <v>53</v>
      </c>
      <c r="Y22" s="35" t="s">
        <v>49</v>
      </c>
      <c r="Z22" s="35" t="s">
        <v>50</v>
      </c>
      <c r="AA22" s="35" t="s">
        <v>51</v>
      </c>
      <c r="AB22" s="35" t="s">
        <v>52</v>
      </c>
      <c r="AC22" s="35" t="s">
        <v>53</v>
      </c>
      <c r="AD22" s="69"/>
      <c r="AE22" s="9" t="s">
        <v>49</v>
      </c>
      <c r="AF22" s="9" t="s">
        <v>50</v>
      </c>
      <c r="AG22" s="9" t="s">
        <v>51</v>
      </c>
      <c r="AH22" s="9" t="s">
        <v>52</v>
      </c>
      <c r="AI22" s="9" t="s">
        <v>53</v>
      </c>
      <c r="AJ22" s="35" t="s">
        <v>49</v>
      </c>
      <c r="AK22" s="35" t="s">
        <v>50</v>
      </c>
      <c r="AL22" s="35" t="s">
        <v>51</v>
      </c>
      <c r="AM22" s="35" t="s">
        <v>52</v>
      </c>
      <c r="AN22" s="35" t="s">
        <v>53</v>
      </c>
      <c r="AO22" s="35" t="s">
        <v>49</v>
      </c>
      <c r="AP22" s="35" t="s">
        <v>50</v>
      </c>
      <c r="AQ22" s="35" t="s">
        <v>51</v>
      </c>
      <c r="AR22" s="35" t="s">
        <v>52</v>
      </c>
      <c r="AS22" s="35" t="s">
        <v>53</v>
      </c>
      <c r="AT22" s="35" t="s">
        <v>49</v>
      </c>
      <c r="AU22" s="35" t="s">
        <v>50</v>
      </c>
      <c r="AV22" s="35" t="s">
        <v>51</v>
      </c>
      <c r="AW22" s="35" t="s">
        <v>52</v>
      </c>
      <c r="AX22" s="35" t="s">
        <v>53</v>
      </c>
      <c r="AY22" s="35" t="s">
        <v>49</v>
      </c>
      <c r="AZ22" s="35" t="s">
        <v>50</v>
      </c>
      <c r="BA22" s="35" t="s">
        <v>51</v>
      </c>
      <c r="BB22" s="35" t="s">
        <v>52</v>
      </c>
      <c r="BC22" s="35" t="s">
        <v>53</v>
      </c>
    </row>
    <row r="23" spans="1:55" s="4" customFormat="1" ht="10.5">
      <c r="A23" s="6">
        <v>1</v>
      </c>
      <c r="B23" s="6">
        <v>2</v>
      </c>
      <c r="C23" s="6">
        <v>3</v>
      </c>
      <c r="D23" s="6">
        <v>4</v>
      </c>
      <c r="E23" s="6" t="s">
        <v>8</v>
      </c>
      <c r="F23" s="6" t="s">
        <v>9</v>
      </c>
      <c r="G23" s="6" t="s">
        <v>10</v>
      </c>
      <c r="H23" s="6" t="s">
        <v>11</v>
      </c>
      <c r="I23" s="6" t="s">
        <v>26</v>
      </c>
      <c r="J23" s="36" t="s">
        <v>29</v>
      </c>
      <c r="K23" s="36" t="s">
        <v>30</v>
      </c>
      <c r="L23" s="41" t="s">
        <v>31</v>
      </c>
      <c r="M23" s="36" t="s">
        <v>32</v>
      </c>
      <c r="N23" s="36" t="s">
        <v>33</v>
      </c>
      <c r="O23" s="36" t="s">
        <v>34</v>
      </c>
      <c r="P23" s="36" t="s">
        <v>35</v>
      </c>
      <c r="Q23" s="36" t="s">
        <v>36</v>
      </c>
      <c r="R23" s="36" t="s">
        <v>37</v>
      </c>
      <c r="S23" s="36" t="s">
        <v>38</v>
      </c>
      <c r="T23" s="36" t="s">
        <v>39</v>
      </c>
      <c r="U23" s="36" t="s">
        <v>40</v>
      </c>
      <c r="V23" s="36" t="s">
        <v>41</v>
      </c>
      <c r="W23" s="36" t="s">
        <v>42</v>
      </c>
      <c r="X23" s="36" t="s">
        <v>43</v>
      </c>
      <c r="Y23" s="36" t="s">
        <v>44</v>
      </c>
      <c r="Z23" s="36" t="s">
        <v>45</v>
      </c>
      <c r="AA23" s="36" t="s">
        <v>46</v>
      </c>
      <c r="AB23" s="36" t="s">
        <v>47</v>
      </c>
      <c r="AC23" s="36" t="s">
        <v>48</v>
      </c>
      <c r="AD23" s="6">
        <v>6</v>
      </c>
      <c r="AE23" s="6" t="s">
        <v>12</v>
      </c>
      <c r="AF23" s="6" t="s">
        <v>13</v>
      </c>
      <c r="AG23" s="6" t="s">
        <v>14</v>
      </c>
      <c r="AH23" s="6" t="s">
        <v>15</v>
      </c>
      <c r="AI23" s="6" t="s">
        <v>27</v>
      </c>
      <c r="AJ23" s="36" t="s">
        <v>54</v>
      </c>
      <c r="AK23" s="36" t="s">
        <v>55</v>
      </c>
      <c r="AL23" s="36" t="s">
        <v>56</v>
      </c>
      <c r="AM23" s="36" t="s">
        <v>57</v>
      </c>
      <c r="AN23" s="36" t="s">
        <v>58</v>
      </c>
      <c r="AO23" s="36" t="s">
        <v>59</v>
      </c>
      <c r="AP23" s="36" t="s">
        <v>60</v>
      </c>
      <c r="AQ23" s="36" t="s">
        <v>61</v>
      </c>
      <c r="AR23" s="36" t="s">
        <v>62</v>
      </c>
      <c r="AS23" s="36" t="s">
        <v>63</v>
      </c>
      <c r="AT23" s="36" t="s">
        <v>64</v>
      </c>
      <c r="AU23" s="36" t="s">
        <v>65</v>
      </c>
      <c r="AV23" s="36" t="s">
        <v>66</v>
      </c>
      <c r="AW23" s="36" t="s">
        <v>67</v>
      </c>
      <c r="AX23" s="36" t="s">
        <v>68</v>
      </c>
      <c r="AY23" s="36" t="s">
        <v>69</v>
      </c>
      <c r="AZ23" s="36" t="s">
        <v>70</v>
      </c>
      <c r="BA23" s="36" t="s">
        <v>71</v>
      </c>
      <c r="BB23" s="36" t="s">
        <v>72</v>
      </c>
      <c r="BC23" s="36" t="s">
        <v>73</v>
      </c>
    </row>
    <row r="24" spans="1:55" s="11" customFormat="1" ht="18.75" customHeight="1">
      <c r="A24" s="76" t="s">
        <v>28</v>
      </c>
      <c r="B24" s="77"/>
      <c r="C24" s="12" t="s">
        <v>111</v>
      </c>
      <c r="D24" s="29">
        <v>348.391</v>
      </c>
      <c r="E24" s="10">
        <f>J24+O24+T24+Y24</f>
        <v>354.70810200000005</v>
      </c>
      <c r="F24" s="10">
        <f>K24+P24+U24+Z24</f>
        <v>3.7457460000000005</v>
      </c>
      <c r="G24" s="10">
        <f>L24+Q24+V24+AA24</f>
        <v>344.04612299999997</v>
      </c>
      <c r="H24" s="10">
        <f>M24+R24+W24+AB24</f>
        <v>0</v>
      </c>
      <c r="I24" s="10">
        <f>N24+S24+X24+AC24</f>
        <v>6.916233</v>
      </c>
      <c r="J24" s="37">
        <f>K24+L24+M24+N24</f>
        <v>129.973275</v>
      </c>
      <c r="K24" s="24">
        <v>0</v>
      </c>
      <c r="L24" s="24">
        <v>129.973275</v>
      </c>
      <c r="M24" s="24">
        <v>0</v>
      </c>
      <c r="N24" s="24">
        <v>0</v>
      </c>
      <c r="O24" s="37">
        <f>P24+Q24+R24+S24</f>
        <v>59.72155000000001</v>
      </c>
      <c r="P24" s="24">
        <f>P25+P26+P53</f>
        <v>2.4140260000000002</v>
      </c>
      <c r="Q24" s="24">
        <f>Q25+Q26+Q53</f>
        <v>57.30752400000001</v>
      </c>
      <c r="R24" s="24">
        <f>R25+R26+R53</f>
        <v>0</v>
      </c>
      <c r="S24" s="24">
        <f>S25+S26+S53</f>
        <v>0</v>
      </c>
      <c r="T24" s="37">
        <f>U24+V24+W24+X24</f>
        <v>97.269184</v>
      </c>
      <c r="U24" s="24">
        <f>U25+U26+U53</f>
        <v>1.33172</v>
      </c>
      <c r="V24" s="24">
        <f>V25+V26+V53</f>
        <v>95.93746399999999</v>
      </c>
      <c r="W24" s="24">
        <f>W25+W26+W53</f>
        <v>0</v>
      </c>
      <c r="X24" s="24">
        <f>X25+X26+X53</f>
        <v>0</v>
      </c>
      <c r="Y24" s="37">
        <f>Z24+AA24+AB24+AC24</f>
        <v>67.744093</v>
      </c>
      <c r="Z24" s="24">
        <f>Z25+Z26+Z53</f>
        <v>0</v>
      </c>
      <c r="AA24" s="24">
        <f>AA25+AA26+AA53</f>
        <v>60.82786</v>
      </c>
      <c r="AB24" s="24">
        <f>AB25+AB26+AB53</f>
        <v>0</v>
      </c>
      <c r="AC24" s="24">
        <f>AC25+AC26+AC53</f>
        <v>6.916233</v>
      </c>
      <c r="AD24" s="24">
        <v>290.326</v>
      </c>
      <c r="AE24" s="10">
        <f>AJ24+AO24+AT24+AY24</f>
        <v>298.041156</v>
      </c>
      <c r="AF24" s="10">
        <f>AK24+AP24+AU24+AZ24</f>
        <v>2.519132519607843</v>
      </c>
      <c r="AG24" s="10">
        <f>AL24+AQ24+AV24+BA24</f>
        <v>220.42261148039216</v>
      </c>
      <c r="AH24" s="10">
        <f>AM24+AR24+AW24+BB24</f>
        <v>69.327435</v>
      </c>
      <c r="AI24" s="10">
        <f>AN24+AS24+AX24+BC24</f>
        <v>5.771977</v>
      </c>
      <c r="AJ24" s="37">
        <f>AK24+AL24+AM24+AN24</f>
        <v>38.983628</v>
      </c>
      <c r="AK24" s="37">
        <v>0</v>
      </c>
      <c r="AL24" s="24">
        <f>AL25+AL26+AL53</f>
        <v>38.983628</v>
      </c>
      <c r="AM24" s="37">
        <v>0</v>
      </c>
      <c r="AN24" s="37">
        <v>0</v>
      </c>
      <c r="AO24" s="37">
        <f>AP24+AQ24+AS24+AR24</f>
        <v>16.471706</v>
      </c>
      <c r="AP24" s="24">
        <f>AP25+AP26+AP53</f>
        <v>0.07563600000000001</v>
      </c>
      <c r="AQ24" s="24">
        <f>AQ25+AQ26+AQ53</f>
        <v>16.39607</v>
      </c>
      <c r="AR24" s="24">
        <f>AR25+AR26+AR53</f>
        <v>0</v>
      </c>
      <c r="AS24" s="24">
        <f>AS25+AS26+AS53</f>
        <v>0</v>
      </c>
      <c r="AT24" s="37">
        <f>AU24+AV24+AW24+AX24</f>
        <v>189.07764400000002</v>
      </c>
      <c r="AU24" s="24">
        <f>AU25+AU26+AU53</f>
        <v>2.443496519607843</v>
      </c>
      <c r="AV24" s="24">
        <f>AV25+AV26+AV53</f>
        <v>117.30671248039216</v>
      </c>
      <c r="AW24" s="24">
        <f>AW25+AW26+AW53</f>
        <v>69.327435</v>
      </c>
      <c r="AX24" s="24">
        <f>AX25+AX26+AX53</f>
        <v>0</v>
      </c>
      <c r="AY24" s="37">
        <f>AZ24+BA24+BB24+BC24</f>
        <v>53.508178</v>
      </c>
      <c r="AZ24" s="24">
        <f>AZ25+AZ26+AZ53</f>
        <v>0</v>
      </c>
      <c r="BA24" s="24">
        <f>BA25+BA26+BA53</f>
        <v>47.736201</v>
      </c>
      <c r="BB24" s="24">
        <f>BB25+BB26+BB53</f>
        <v>0</v>
      </c>
      <c r="BC24" s="24">
        <f>BC25+BC26+BC53</f>
        <v>5.771977</v>
      </c>
    </row>
    <row r="25" spans="1:55" s="11" customFormat="1" ht="21">
      <c r="A25" s="13" t="s">
        <v>124</v>
      </c>
      <c r="B25" s="14" t="s">
        <v>125</v>
      </c>
      <c r="C25" s="12" t="s">
        <v>109</v>
      </c>
      <c r="D25" s="26">
        <v>101.37700000000001</v>
      </c>
      <c r="E25" s="10">
        <f aca="true" t="shared" si="0" ref="E25:E58">J25+O25+T25+Y25</f>
        <v>112.793171</v>
      </c>
      <c r="F25" s="10">
        <f aca="true" t="shared" si="1" ref="F25:F58">K25+P25+U25+Z25</f>
        <v>0</v>
      </c>
      <c r="G25" s="10">
        <f aca="true" t="shared" si="2" ref="G25:G58">L25+Q25+V25+AA25</f>
        <v>112.793171</v>
      </c>
      <c r="H25" s="10">
        <f aca="true" t="shared" si="3" ref="H25:H58">M25+R25+W25+AB25</f>
        <v>0</v>
      </c>
      <c r="I25" s="10">
        <f aca="true" t="shared" si="4" ref="I25:I58">N25+S25+X25+AC25</f>
        <v>0</v>
      </c>
      <c r="J25" s="37">
        <f aca="true" t="shared" si="5" ref="J25:J58">K25+L25+M25+N25</f>
        <v>46.780353</v>
      </c>
      <c r="K25" s="25">
        <v>0</v>
      </c>
      <c r="L25" s="25">
        <v>46.780353</v>
      </c>
      <c r="M25" s="25">
        <v>0</v>
      </c>
      <c r="N25" s="25">
        <v>0</v>
      </c>
      <c r="O25" s="37">
        <f aca="true" t="shared" si="6" ref="O25:O58">P25+Q25+R25+S25</f>
        <v>17.33451</v>
      </c>
      <c r="P25" s="25">
        <v>0</v>
      </c>
      <c r="Q25" s="25">
        <v>17.33451</v>
      </c>
      <c r="R25" s="25">
        <v>0</v>
      </c>
      <c r="S25" s="25">
        <v>0</v>
      </c>
      <c r="T25" s="37">
        <f aca="true" t="shared" si="7" ref="T25:T58">U25+V25+W25+X25</f>
        <v>10.563639</v>
      </c>
      <c r="U25" s="25">
        <v>0</v>
      </c>
      <c r="V25" s="25">
        <v>10.563639</v>
      </c>
      <c r="W25" s="25">
        <v>0</v>
      </c>
      <c r="X25" s="25">
        <v>0</v>
      </c>
      <c r="Y25" s="37">
        <f aca="true" t="shared" si="8" ref="Y25:Y58">Z25+AA25+AB25+AC25</f>
        <v>38.114669</v>
      </c>
      <c r="Z25" s="25">
        <v>0</v>
      </c>
      <c r="AA25" s="25">
        <v>38.114669</v>
      </c>
      <c r="AB25" s="25">
        <v>0</v>
      </c>
      <c r="AC25" s="25">
        <v>0</v>
      </c>
      <c r="AD25" s="26">
        <v>84.4807</v>
      </c>
      <c r="AE25" s="10">
        <f aca="true" t="shared" si="9" ref="AE25:AE58">AJ25+AO25+AT25+AY25</f>
        <v>93.994309</v>
      </c>
      <c r="AF25" s="10">
        <f aca="true" t="shared" si="10" ref="AF25:AF58">AK25+AP25+AU25+AZ25</f>
        <v>0</v>
      </c>
      <c r="AG25" s="10">
        <f aca="true" t="shared" si="11" ref="AG25:AG58">AL25+AQ25+AV25+BA25</f>
        <v>93.994309</v>
      </c>
      <c r="AH25" s="10">
        <f aca="true" t="shared" si="12" ref="AH25:AH58">AM25+AR25+AW25+BB25</f>
        <v>0</v>
      </c>
      <c r="AI25" s="10">
        <f aca="true" t="shared" si="13" ref="AI25:AI58">AN25+AS25+AX25+BC25</f>
        <v>0</v>
      </c>
      <c r="AJ25" s="37">
        <f aca="true" t="shared" si="14" ref="AJ25:AJ58">AK25+AL25+AM25+AN25</f>
        <v>38.983628</v>
      </c>
      <c r="AK25" s="49">
        <v>0</v>
      </c>
      <c r="AL25" s="25">
        <v>38.983628</v>
      </c>
      <c r="AM25" s="49">
        <f>AM26+AM48+AM54</f>
        <v>0</v>
      </c>
      <c r="AN25" s="49">
        <v>0</v>
      </c>
      <c r="AO25" s="37">
        <f aca="true" t="shared" si="15" ref="AO25:AO58">AP25+AQ25+AS25+AR25</f>
        <v>14.445425</v>
      </c>
      <c r="AP25" s="25">
        <v>0</v>
      </c>
      <c r="AQ25" s="25">
        <v>14.445425</v>
      </c>
      <c r="AR25" s="25">
        <v>0</v>
      </c>
      <c r="AS25" s="25">
        <v>0</v>
      </c>
      <c r="AT25" s="37">
        <f aca="true" t="shared" si="16" ref="AT25:AT58">AU25+AV25+AW25+AX25</f>
        <v>8.803032</v>
      </c>
      <c r="AU25" s="25">
        <v>0</v>
      </c>
      <c r="AV25" s="25">
        <v>8.803032</v>
      </c>
      <c r="AW25" s="25">
        <v>0</v>
      </c>
      <c r="AX25" s="25">
        <v>0</v>
      </c>
      <c r="AY25" s="37">
        <f aca="true" t="shared" si="17" ref="AY25:AY58">AZ25+BA25+BB25+BC25</f>
        <v>31.762224</v>
      </c>
      <c r="AZ25" s="25">
        <v>0</v>
      </c>
      <c r="BA25" s="25">
        <v>31.762224</v>
      </c>
      <c r="BB25" s="25">
        <v>0</v>
      </c>
      <c r="BC25" s="25">
        <v>0</v>
      </c>
    </row>
    <row r="26" spans="1:55" s="11" customFormat="1" ht="52.5">
      <c r="A26" s="13" t="s">
        <v>126</v>
      </c>
      <c r="B26" s="14" t="s">
        <v>127</v>
      </c>
      <c r="C26" s="12" t="s">
        <v>128</v>
      </c>
      <c r="D26" s="30">
        <v>236.05400000000003</v>
      </c>
      <c r="E26" s="10">
        <f t="shared" si="0"/>
        <v>314.229453</v>
      </c>
      <c r="F26" s="10">
        <f t="shared" si="1"/>
        <v>3.6341040000000007</v>
      </c>
      <c r="G26" s="10">
        <f t="shared" si="2"/>
        <v>227.402427</v>
      </c>
      <c r="H26" s="10">
        <f t="shared" si="3"/>
        <v>83.192922</v>
      </c>
      <c r="I26" s="10">
        <f t="shared" si="4"/>
        <v>0</v>
      </c>
      <c r="J26" s="37">
        <f t="shared" si="5"/>
        <v>166.385844</v>
      </c>
      <c r="K26" s="26">
        <v>0</v>
      </c>
      <c r="L26" s="26">
        <v>83.192922</v>
      </c>
      <c r="M26" s="26">
        <v>83.192922</v>
      </c>
      <c r="N26" s="26">
        <v>0</v>
      </c>
      <c r="O26" s="37">
        <f t="shared" si="6"/>
        <v>42.307455000000004</v>
      </c>
      <c r="P26" s="26">
        <f>P27+P38+P50</f>
        <v>2.3344410000000004</v>
      </c>
      <c r="Q26" s="26">
        <f>Q27+Q38+Q50</f>
        <v>39.973014000000006</v>
      </c>
      <c r="R26" s="26">
        <f>R27+R38+R50</f>
        <v>0</v>
      </c>
      <c r="S26" s="26">
        <f>S27+S38+S50</f>
        <v>0</v>
      </c>
      <c r="T26" s="37">
        <f t="shared" si="7"/>
        <v>82.82296299999999</v>
      </c>
      <c r="U26" s="26">
        <f>U27+U38+U50</f>
        <v>1.299663</v>
      </c>
      <c r="V26" s="26">
        <f>V27+V38+V50</f>
        <v>81.52329999999999</v>
      </c>
      <c r="W26" s="26">
        <f>W27+W38+W50</f>
        <v>0</v>
      </c>
      <c r="X26" s="26">
        <f>X27+X38+X50</f>
        <v>0</v>
      </c>
      <c r="Y26" s="37">
        <f t="shared" si="8"/>
        <v>22.713191000000002</v>
      </c>
      <c r="Z26" s="26">
        <f>Z27+Z38+Z50</f>
        <v>0</v>
      </c>
      <c r="AA26" s="26">
        <f>AA27+AA38+AA50</f>
        <v>22.713191000000002</v>
      </c>
      <c r="AB26" s="26">
        <f>AB27+AB38+AB50</f>
        <v>0</v>
      </c>
      <c r="AC26" s="26">
        <f>AC27+AC38+AC50</f>
        <v>0</v>
      </c>
      <c r="AD26" s="26">
        <v>196.7119</v>
      </c>
      <c r="AE26" s="10">
        <f t="shared" si="9"/>
        <v>194.973064</v>
      </c>
      <c r="AF26" s="10">
        <f>AK26+AP26+AU26+AZ26</f>
        <v>2.426097519607843</v>
      </c>
      <c r="AG26" s="10">
        <f t="shared" si="11"/>
        <v>123.21953148039216</v>
      </c>
      <c r="AH26" s="10">
        <f t="shared" si="12"/>
        <v>69.327435</v>
      </c>
      <c r="AI26" s="10">
        <f t="shared" si="13"/>
        <v>0</v>
      </c>
      <c r="AJ26" s="37">
        <f t="shared" si="14"/>
        <v>0</v>
      </c>
      <c r="AK26" s="49">
        <v>0</v>
      </c>
      <c r="AL26" s="26">
        <f>AL27+AL38+AL50</f>
        <v>0</v>
      </c>
      <c r="AM26" s="49">
        <v>0</v>
      </c>
      <c r="AN26" s="49">
        <v>0</v>
      </c>
      <c r="AO26" s="37">
        <f t="shared" si="15"/>
        <v>2.026281</v>
      </c>
      <c r="AP26" s="26">
        <f>AP27+AP38+AP50</f>
        <v>0.07563600000000001</v>
      </c>
      <c r="AQ26" s="26">
        <f>AQ27+AQ38+AQ50</f>
        <v>1.9506450000000002</v>
      </c>
      <c r="AR26" s="26">
        <f>AR27+AR38+AR50</f>
        <v>0</v>
      </c>
      <c r="AS26" s="26">
        <f>AS27+AS38+AS50</f>
        <v>0</v>
      </c>
      <c r="AT26" s="37">
        <f t="shared" si="16"/>
        <v>176.972806</v>
      </c>
      <c r="AU26" s="26">
        <f>AU27+AU38+AU50</f>
        <v>2.350461519607843</v>
      </c>
      <c r="AV26" s="26">
        <f>AV27+AV38+AV50</f>
        <v>105.29490948039216</v>
      </c>
      <c r="AW26" s="26">
        <f>AW27+AW38+AW50</f>
        <v>69.327435</v>
      </c>
      <c r="AX26" s="26">
        <f>AX27+AX38+AX50</f>
        <v>0</v>
      </c>
      <c r="AY26" s="37">
        <f t="shared" si="17"/>
        <v>15.973977</v>
      </c>
      <c r="AZ26" s="26">
        <f>AZ27+AZ38+AZ50</f>
        <v>0</v>
      </c>
      <c r="BA26" s="26">
        <f>BA27+BA38+BA50</f>
        <v>15.973977</v>
      </c>
      <c r="BB26" s="26">
        <f>BB27+BB38+BB50</f>
        <v>0</v>
      </c>
      <c r="BC26" s="26">
        <f>BC27+BC38+BC50</f>
        <v>0</v>
      </c>
    </row>
    <row r="27" spans="1:55" s="11" customFormat="1" ht="94.5">
      <c r="A27" s="13" t="s">
        <v>129</v>
      </c>
      <c r="B27" s="15" t="s">
        <v>130</v>
      </c>
      <c r="C27" s="12" t="s">
        <v>131</v>
      </c>
      <c r="D27" s="30">
        <v>49.421</v>
      </c>
      <c r="E27" s="10">
        <f t="shared" si="0"/>
        <v>48.037358</v>
      </c>
      <c r="F27" s="10">
        <f t="shared" si="1"/>
        <v>1.455223</v>
      </c>
      <c r="G27" s="10">
        <f t="shared" si="2"/>
        <v>46.58213500000001</v>
      </c>
      <c r="H27" s="10">
        <f t="shared" si="3"/>
        <v>0</v>
      </c>
      <c r="I27" s="10">
        <f t="shared" si="4"/>
        <v>0</v>
      </c>
      <c r="J27" s="37">
        <f t="shared" si="5"/>
        <v>0</v>
      </c>
      <c r="K27" s="26">
        <v>0</v>
      </c>
      <c r="L27" s="26">
        <v>0</v>
      </c>
      <c r="M27" s="26">
        <v>0</v>
      </c>
      <c r="N27" s="26">
        <v>0</v>
      </c>
      <c r="O27" s="37">
        <f t="shared" si="6"/>
        <v>1.953884</v>
      </c>
      <c r="P27" s="26">
        <f>P28+P30</f>
        <v>0.15556</v>
      </c>
      <c r="Q27" s="26">
        <f>Q28+Q30</f>
        <v>1.798324</v>
      </c>
      <c r="R27" s="26">
        <f>R28+R30</f>
        <v>0</v>
      </c>
      <c r="S27" s="26">
        <f>S28+S30</f>
        <v>0</v>
      </c>
      <c r="T27" s="37">
        <f t="shared" si="7"/>
        <v>23.370283</v>
      </c>
      <c r="U27" s="26">
        <f>U28+U30</f>
        <v>1.299663</v>
      </c>
      <c r="V27" s="26">
        <f>V28+V30</f>
        <v>22.07062</v>
      </c>
      <c r="W27" s="26">
        <f>W28+W30</f>
        <v>0</v>
      </c>
      <c r="X27" s="26">
        <f>X28+X30</f>
        <v>0</v>
      </c>
      <c r="Y27" s="37">
        <f t="shared" si="8"/>
        <v>22.713191000000002</v>
      </c>
      <c r="Z27" s="26">
        <f>Z28+Z30</f>
        <v>0</v>
      </c>
      <c r="AA27" s="26">
        <f>AA28+AA30</f>
        <v>22.713191000000002</v>
      </c>
      <c r="AB27" s="26">
        <f>AB28+AB30</f>
        <v>0</v>
      </c>
      <c r="AC27" s="26">
        <f>AC28+AC30</f>
        <v>0</v>
      </c>
      <c r="AD27" s="26">
        <v>41.183800000000005</v>
      </c>
      <c r="AE27" s="10">
        <f t="shared" si="9"/>
        <v>40.053351</v>
      </c>
      <c r="AF27" s="10">
        <f t="shared" si="10"/>
        <v>0.5906138333333333</v>
      </c>
      <c r="AG27" s="10">
        <f t="shared" si="11"/>
        <v>39.46273716666666</v>
      </c>
      <c r="AH27" s="10">
        <f t="shared" si="12"/>
        <v>0</v>
      </c>
      <c r="AI27" s="10">
        <f t="shared" si="13"/>
        <v>0</v>
      </c>
      <c r="AJ27" s="37">
        <f t="shared" si="14"/>
        <v>0</v>
      </c>
      <c r="AK27" s="49">
        <v>0</v>
      </c>
      <c r="AL27" s="26">
        <f>AL28+AL30</f>
        <v>0</v>
      </c>
      <c r="AM27" s="49">
        <v>0</v>
      </c>
      <c r="AN27" s="49">
        <v>0</v>
      </c>
      <c r="AO27" s="37">
        <f t="shared" si="15"/>
        <v>1.546487</v>
      </c>
      <c r="AP27" s="26">
        <f>AP28+AP30</f>
        <v>0.047883</v>
      </c>
      <c r="AQ27" s="26">
        <f>AQ28+AQ30</f>
        <v>1.498604</v>
      </c>
      <c r="AR27" s="26">
        <f>AR28+AR30</f>
        <v>0</v>
      </c>
      <c r="AS27" s="26">
        <f>AS28+AS30</f>
        <v>0</v>
      </c>
      <c r="AT27" s="37">
        <f t="shared" si="16"/>
        <v>22.532887</v>
      </c>
      <c r="AU27" s="26">
        <f>AU28+AU30</f>
        <v>0.5427308333333333</v>
      </c>
      <c r="AV27" s="26">
        <f>AV28+AV30</f>
        <v>21.990156166666665</v>
      </c>
      <c r="AW27" s="26">
        <f>AW28+AW30</f>
        <v>0</v>
      </c>
      <c r="AX27" s="26">
        <f>AX28+AX30</f>
        <v>0</v>
      </c>
      <c r="AY27" s="37">
        <f t="shared" si="17"/>
        <v>15.973977</v>
      </c>
      <c r="AZ27" s="26">
        <f>AZ28+AZ30</f>
        <v>0</v>
      </c>
      <c r="BA27" s="26">
        <f>BA28+BA30</f>
        <v>15.973977</v>
      </c>
      <c r="BB27" s="26">
        <f>BB28+BB30</f>
        <v>0</v>
      </c>
      <c r="BC27" s="26">
        <f>BC28+BC30</f>
        <v>0</v>
      </c>
    </row>
    <row r="28" spans="1:55" s="4" customFormat="1" ht="42">
      <c r="A28" s="13" t="s">
        <v>132</v>
      </c>
      <c r="B28" s="15" t="s">
        <v>77</v>
      </c>
      <c r="C28" s="12" t="s">
        <v>78</v>
      </c>
      <c r="D28" s="30">
        <v>1.874</v>
      </c>
      <c r="E28" s="10">
        <f t="shared" si="0"/>
        <v>1.855783</v>
      </c>
      <c r="F28" s="10">
        <f t="shared" si="1"/>
        <v>0.057459</v>
      </c>
      <c r="G28" s="10">
        <f t="shared" si="2"/>
        <v>1.798324</v>
      </c>
      <c r="H28" s="10">
        <f t="shared" si="3"/>
        <v>0</v>
      </c>
      <c r="I28" s="10">
        <f t="shared" si="4"/>
        <v>0</v>
      </c>
      <c r="J28" s="37">
        <f t="shared" si="5"/>
        <v>0</v>
      </c>
      <c r="K28" s="26">
        <v>0</v>
      </c>
      <c r="L28" s="26">
        <v>0</v>
      </c>
      <c r="M28" s="26">
        <v>0</v>
      </c>
      <c r="N28" s="26">
        <v>0</v>
      </c>
      <c r="O28" s="37">
        <f t="shared" si="6"/>
        <v>1.855783</v>
      </c>
      <c r="P28" s="26">
        <f>P29</f>
        <v>0.057459</v>
      </c>
      <c r="Q28" s="26">
        <f>Q29</f>
        <v>1.798324</v>
      </c>
      <c r="R28" s="26">
        <f>R29</f>
        <v>0</v>
      </c>
      <c r="S28" s="26">
        <f>S29</f>
        <v>0</v>
      </c>
      <c r="T28" s="37">
        <f t="shared" si="7"/>
        <v>0</v>
      </c>
      <c r="U28" s="26">
        <f>U29</f>
        <v>0</v>
      </c>
      <c r="V28" s="26">
        <f>V29</f>
        <v>0</v>
      </c>
      <c r="W28" s="26">
        <f>W29</f>
        <v>0</v>
      </c>
      <c r="X28" s="26">
        <f>X29</f>
        <v>0</v>
      </c>
      <c r="Y28" s="37">
        <f t="shared" si="8"/>
        <v>0</v>
      </c>
      <c r="Z28" s="26">
        <f>Z29</f>
        <v>0</v>
      </c>
      <c r="AA28" s="26">
        <f>AA29</f>
        <v>0</v>
      </c>
      <c r="AB28" s="26">
        <f>AB29</f>
        <v>0</v>
      </c>
      <c r="AC28" s="26">
        <f>AC29</f>
        <v>0</v>
      </c>
      <c r="AD28" s="26">
        <v>1.5617</v>
      </c>
      <c r="AE28" s="10">
        <f t="shared" si="9"/>
        <v>1.546487</v>
      </c>
      <c r="AF28" s="10">
        <f t="shared" si="10"/>
        <v>0.047883</v>
      </c>
      <c r="AG28" s="10">
        <f t="shared" si="11"/>
        <v>1.498604</v>
      </c>
      <c r="AH28" s="10">
        <f t="shared" si="12"/>
        <v>0</v>
      </c>
      <c r="AI28" s="10">
        <f t="shared" si="13"/>
        <v>0</v>
      </c>
      <c r="AJ28" s="37">
        <f t="shared" si="14"/>
        <v>0</v>
      </c>
      <c r="AK28" s="50">
        <v>0</v>
      </c>
      <c r="AL28" s="26">
        <f>AL29</f>
        <v>0</v>
      </c>
      <c r="AM28" s="50">
        <v>0</v>
      </c>
      <c r="AN28" s="50">
        <v>0</v>
      </c>
      <c r="AO28" s="37">
        <f t="shared" si="15"/>
        <v>1.546487</v>
      </c>
      <c r="AP28" s="26">
        <f>AP29</f>
        <v>0.047883</v>
      </c>
      <c r="AQ28" s="26">
        <f>AQ29</f>
        <v>1.498604</v>
      </c>
      <c r="AR28" s="26">
        <f>AR29</f>
        <v>0</v>
      </c>
      <c r="AS28" s="26">
        <f>AS29</f>
        <v>0</v>
      </c>
      <c r="AT28" s="37">
        <f t="shared" si="16"/>
        <v>0</v>
      </c>
      <c r="AU28" s="26">
        <f>AU29</f>
        <v>0</v>
      </c>
      <c r="AV28" s="26">
        <f>AV29</f>
        <v>0</v>
      </c>
      <c r="AW28" s="26">
        <f>AW29</f>
        <v>0</v>
      </c>
      <c r="AX28" s="26">
        <f>AX29</f>
        <v>0</v>
      </c>
      <c r="AY28" s="37">
        <f t="shared" si="17"/>
        <v>0</v>
      </c>
      <c r="AZ28" s="26">
        <f>AZ29</f>
        <v>0</v>
      </c>
      <c r="BA28" s="26">
        <f>BA29</f>
        <v>0</v>
      </c>
      <c r="BB28" s="26">
        <f>BB29</f>
        <v>0</v>
      </c>
      <c r="BC28" s="26">
        <f>BC29</f>
        <v>0</v>
      </c>
    </row>
    <row r="29" spans="1:55" s="4" customFormat="1" ht="31.5">
      <c r="A29" s="16" t="s">
        <v>79</v>
      </c>
      <c r="B29" s="17" t="s">
        <v>80</v>
      </c>
      <c r="C29" s="18"/>
      <c r="D29" s="31">
        <v>1.874</v>
      </c>
      <c r="E29" s="10">
        <f t="shared" si="0"/>
        <v>1.855783</v>
      </c>
      <c r="F29" s="10">
        <f t="shared" si="1"/>
        <v>0.057459</v>
      </c>
      <c r="G29" s="10">
        <f t="shared" si="2"/>
        <v>1.798324</v>
      </c>
      <c r="H29" s="10">
        <f t="shared" si="3"/>
        <v>0</v>
      </c>
      <c r="I29" s="10">
        <f t="shared" si="4"/>
        <v>0</v>
      </c>
      <c r="J29" s="37">
        <f t="shared" si="5"/>
        <v>0</v>
      </c>
      <c r="K29" s="27">
        <v>0</v>
      </c>
      <c r="L29" s="27">
        <v>0</v>
      </c>
      <c r="M29" s="27">
        <v>0</v>
      </c>
      <c r="N29" s="27">
        <v>0</v>
      </c>
      <c r="O29" s="37">
        <f t="shared" si="6"/>
        <v>1.855783</v>
      </c>
      <c r="P29" s="27">
        <v>0.057459</v>
      </c>
      <c r="Q29" s="27">
        <v>1.798324</v>
      </c>
      <c r="R29" s="27">
        <v>0</v>
      </c>
      <c r="S29" s="27">
        <v>0</v>
      </c>
      <c r="T29" s="37">
        <f t="shared" si="7"/>
        <v>0</v>
      </c>
      <c r="U29" s="27">
        <v>0</v>
      </c>
      <c r="V29" s="27">
        <v>0</v>
      </c>
      <c r="W29" s="27">
        <v>0</v>
      </c>
      <c r="X29" s="27">
        <v>0</v>
      </c>
      <c r="Y29" s="37">
        <f t="shared" si="8"/>
        <v>0</v>
      </c>
      <c r="Z29" s="27">
        <v>0</v>
      </c>
      <c r="AA29" s="27">
        <v>0</v>
      </c>
      <c r="AB29" s="27">
        <v>0</v>
      </c>
      <c r="AC29" s="27">
        <v>0</v>
      </c>
      <c r="AD29" s="31">
        <v>1.5617</v>
      </c>
      <c r="AE29" s="10">
        <f t="shared" si="9"/>
        <v>1.546487</v>
      </c>
      <c r="AF29" s="10">
        <f t="shared" si="10"/>
        <v>0.047883</v>
      </c>
      <c r="AG29" s="10">
        <f t="shared" si="11"/>
        <v>1.498604</v>
      </c>
      <c r="AH29" s="10">
        <f t="shared" si="12"/>
        <v>0</v>
      </c>
      <c r="AI29" s="10">
        <f t="shared" si="13"/>
        <v>0</v>
      </c>
      <c r="AJ29" s="37">
        <f t="shared" si="14"/>
        <v>0</v>
      </c>
      <c r="AK29" s="50">
        <v>0</v>
      </c>
      <c r="AL29" s="27">
        <v>0</v>
      </c>
      <c r="AM29" s="50">
        <v>0</v>
      </c>
      <c r="AN29" s="50">
        <v>0</v>
      </c>
      <c r="AO29" s="37">
        <f t="shared" si="15"/>
        <v>1.546487</v>
      </c>
      <c r="AP29" s="27">
        <v>0.047883</v>
      </c>
      <c r="AQ29" s="27">
        <v>1.498604</v>
      </c>
      <c r="AR29" s="27">
        <v>0</v>
      </c>
      <c r="AS29" s="27">
        <v>0</v>
      </c>
      <c r="AT29" s="37">
        <f t="shared" si="16"/>
        <v>0</v>
      </c>
      <c r="AU29" s="27">
        <v>0</v>
      </c>
      <c r="AV29" s="27">
        <v>0</v>
      </c>
      <c r="AW29" s="27">
        <v>0</v>
      </c>
      <c r="AX29" s="27">
        <v>0</v>
      </c>
      <c r="AY29" s="37">
        <f t="shared" si="17"/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s="4" customFormat="1" ht="26.25" customHeight="1">
      <c r="A30" s="13" t="s">
        <v>133</v>
      </c>
      <c r="B30" s="15" t="s">
        <v>81</v>
      </c>
      <c r="C30" s="12" t="s">
        <v>82</v>
      </c>
      <c r="D30" s="28">
        <v>47.547</v>
      </c>
      <c r="E30" s="10">
        <f t="shared" si="0"/>
        <v>46.181575</v>
      </c>
      <c r="F30" s="10">
        <f t="shared" si="1"/>
        <v>1.397764</v>
      </c>
      <c r="G30" s="10">
        <f t="shared" si="2"/>
        <v>44.783811</v>
      </c>
      <c r="H30" s="10">
        <f t="shared" si="3"/>
        <v>0</v>
      </c>
      <c r="I30" s="10">
        <f t="shared" si="4"/>
        <v>0</v>
      </c>
      <c r="J30" s="37">
        <f t="shared" si="5"/>
        <v>0</v>
      </c>
      <c r="K30" s="28">
        <v>0</v>
      </c>
      <c r="L30" s="28">
        <v>0</v>
      </c>
      <c r="M30" s="28">
        <v>0</v>
      </c>
      <c r="N30" s="28">
        <v>0</v>
      </c>
      <c r="O30" s="37">
        <f t="shared" si="6"/>
        <v>0.09810100000000001</v>
      </c>
      <c r="P30" s="28">
        <f>SUM(P31:P37)</f>
        <v>0.09810100000000001</v>
      </c>
      <c r="Q30" s="28">
        <f>SUM(Q31:Q37)</f>
        <v>0</v>
      </c>
      <c r="R30" s="28">
        <f>SUM(R31:R37)</f>
        <v>0</v>
      </c>
      <c r="S30" s="28">
        <f>SUM(S31:S37)</f>
        <v>0</v>
      </c>
      <c r="T30" s="37">
        <f t="shared" si="7"/>
        <v>23.370283</v>
      </c>
      <c r="U30" s="28">
        <f>SUM(U31:U37)</f>
        <v>1.299663</v>
      </c>
      <c r="V30" s="28">
        <f>SUM(V31:V37)</f>
        <v>22.07062</v>
      </c>
      <c r="W30" s="28">
        <f>SUM(W31:W37)</f>
        <v>0</v>
      </c>
      <c r="X30" s="28">
        <f>SUM(X31:X37)</f>
        <v>0</v>
      </c>
      <c r="Y30" s="37">
        <f t="shared" si="8"/>
        <v>22.713191000000002</v>
      </c>
      <c r="Z30" s="28">
        <f>SUM(Z31:Z37)</f>
        <v>0</v>
      </c>
      <c r="AA30" s="28">
        <f>SUM(AA31:AA37)</f>
        <v>22.713191000000002</v>
      </c>
      <c r="AB30" s="28">
        <f>SUM(AB31:AB37)</f>
        <v>0</v>
      </c>
      <c r="AC30" s="28">
        <f>SUM(AC31:AC37)</f>
        <v>0</v>
      </c>
      <c r="AD30" s="28">
        <v>39.6221</v>
      </c>
      <c r="AE30" s="10">
        <f t="shared" si="9"/>
        <v>38.506864</v>
      </c>
      <c r="AF30" s="10">
        <f t="shared" si="10"/>
        <v>0.5427308333333333</v>
      </c>
      <c r="AG30" s="10">
        <f t="shared" si="11"/>
        <v>37.96413316666666</v>
      </c>
      <c r="AH30" s="10">
        <f t="shared" si="12"/>
        <v>0</v>
      </c>
      <c r="AI30" s="10">
        <f t="shared" si="13"/>
        <v>0</v>
      </c>
      <c r="AJ30" s="37">
        <f t="shared" si="14"/>
        <v>0</v>
      </c>
      <c r="AK30" s="50">
        <v>0</v>
      </c>
      <c r="AL30" s="28">
        <f>SUM(AL31:AL37)</f>
        <v>0</v>
      </c>
      <c r="AM30" s="50">
        <v>0</v>
      </c>
      <c r="AN30" s="50">
        <v>0</v>
      </c>
      <c r="AO30" s="37">
        <f t="shared" si="15"/>
        <v>0</v>
      </c>
      <c r="AP30" s="28">
        <f>SUM(AP31:AP37)</f>
        <v>0</v>
      </c>
      <c r="AQ30" s="28">
        <f>SUM(AQ31:AQ37)</f>
        <v>0</v>
      </c>
      <c r="AR30" s="28">
        <f>SUM(AR31:AR37)</f>
        <v>0</v>
      </c>
      <c r="AS30" s="28">
        <f>SUM(AS31:AS37)</f>
        <v>0</v>
      </c>
      <c r="AT30" s="37">
        <f t="shared" si="16"/>
        <v>22.532887</v>
      </c>
      <c r="AU30" s="28">
        <f>SUM(AU31:AU37)</f>
        <v>0.5427308333333333</v>
      </c>
      <c r="AV30" s="28">
        <f>SUM(AV31:AV37)</f>
        <v>21.990156166666665</v>
      </c>
      <c r="AW30" s="28">
        <f>SUM(AW31:AW37)</f>
        <v>0</v>
      </c>
      <c r="AX30" s="28">
        <f>SUM(AX31:AX37)</f>
        <v>0</v>
      </c>
      <c r="AY30" s="37">
        <f t="shared" si="17"/>
        <v>15.973977</v>
      </c>
      <c r="AZ30" s="28">
        <f>SUM(AZ31:AZ37)</f>
        <v>0</v>
      </c>
      <c r="BA30" s="28">
        <f>SUM(BA31:BA37)</f>
        <v>15.973977</v>
      </c>
      <c r="BB30" s="28">
        <f>SUM(BB31:BB37)</f>
        <v>0</v>
      </c>
      <c r="BC30" s="28">
        <f>SUM(BC31:BC37)</f>
        <v>0</v>
      </c>
    </row>
    <row r="31" spans="1:55" s="11" customFormat="1" ht="52.5">
      <c r="A31" s="16" t="s">
        <v>133</v>
      </c>
      <c r="B31" s="19" t="s">
        <v>134</v>
      </c>
      <c r="C31" s="18"/>
      <c r="D31" s="31">
        <v>24.165</v>
      </c>
      <c r="E31" s="10">
        <f t="shared" si="0"/>
        <v>23.634380999999998</v>
      </c>
      <c r="F31" s="10">
        <f t="shared" si="1"/>
        <v>0.55318</v>
      </c>
      <c r="G31" s="10">
        <f t="shared" si="2"/>
        <v>23.081201</v>
      </c>
      <c r="H31" s="10">
        <f t="shared" si="3"/>
        <v>0</v>
      </c>
      <c r="I31" s="10">
        <f t="shared" si="4"/>
        <v>0</v>
      </c>
      <c r="J31" s="37">
        <f t="shared" si="5"/>
        <v>0</v>
      </c>
      <c r="K31" s="27">
        <v>0</v>
      </c>
      <c r="L31" s="27">
        <v>0</v>
      </c>
      <c r="M31" s="27">
        <v>0</v>
      </c>
      <c r="N31" s="27">
        <v>0</v>
      </c>
      <c r="O31" s="37">
        <f t="shared" si="6"/>
        <v>0</v>
      </c>
      <c r="P31" s="27">
        <v>0</v>
      </c>
      <c r="Q31" s="27">
        <v>0</v>
      </c>
      <c r="R31" s="27">
        <v>0</v>
      </c>
      <c r="S31" s="27">
        <v>0</v>
      </c>
      <c r="T31" s="37">
        <f t="shared" si="7"/>
        <v>19.34348</v>
      </c>
      <c r="U31" s="27">
        <v>0.55318</v>
      </c>
      <c r="V31" s="27">
        <v>18.7903</v>
      </c>
      <c r="W31" s="27">
        <v>0</v>
      </c>
      <c r="X31" s="27">
        <v>0</v>
      </c>
      <c r="Y31" s="37">
        <f t="shared" si="8"/>
        <v>4.290901</v>
      </c>
      <c r="Z31" s="27">
        <v>0</v>
      </c>
      <c r="AA31" s="27">
        <v>4.290901</v>
      </c>
      <c r="AB31" s="27">
        <v>0</v>
      </c>
      <c r="AC31" s="27">
        <v>0</v>
      </c>
      <c r="AD31" s="31">
        <v>20.137</v>
      </c>
      <c r="AE31" s="10">
        <f t="shared" si="9"/>
        <v>19.69528</v>
      </c>
      <c r="AF31" s="10">
        <f t="shared" si="10"/>
        <v>0.46098</v>
      </c>
      <c r="AG31" s="10">
        <f t="shared" si="11"/>
        <v>19.2343</v>
      </c>
      <c r="AH31" s="10">
        <f t="shared" si="12"/>
        <v>0</v>
      </c>
      <c r="AI31" s="10">
        <f t="shared" si="13"/>
        <v>0</v>
      </c>
      <c r="AJ31" s="37">
        <f t="shared" si="14"/>
        <v>0</v>
      </c>
      <c r="AK31" s="49">
        <v>0</v>
      </c>
      <c r="AL31" s="27">
        <v>0</v>
      </c>
      <c r="AM31" s="49">
        <v>0</v>
      </c>
      <c r="AN31" s="49">
        <v>0</v>
      </c>
      <c r="AO31" s="37">
        <f t="shared" si="15"/>
        <v>0</v>
      </c>
      <c r="AP31" s="27">
        <v>0</v>
      </c>
      <c r="AQ31" s="27">
        <v>0</v>
      </c>
      <c r="AR31" s="27">
        <v>0</v>
      </c>
      <c r="AS31" s="27">
        <v>0</v>
      </c>
      <c r="AT31" s="37">
        <f t="shared" si="16"/>
        <v>19.69528</v>
      </c>
      <c r="AU31" s="27">
        <v>0.46098</v>
      </c>
      <c r="AV31" s="27">
        <v>19.2343</v>
      </c>
      <c r="AW31" s="27">
        <v>0</v>
      </c>
      <c r="AX31" s="27">
        <v>0</v>
      </c>
      <c r="AY31" s="37">
        <f t="shared" si="17"/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s="4" customFormat="1" ht="52.5">
      <c r="A32" s="16" t="s">
        <v>133</v>
      </c>
      <c r="B32" s="19" t="s">
        <v>135</v>
      </c>
      <c r="C32" s="18"/>
      <c r="D32" s="31">
        <v>19.895</v>
      </c>
      <c r="E32" s="10">
        <f t="shared" si="0"/>
        <v>19.168773</v>
      </c>
      <c r="F32" s="10">
        <f t="shared" si="1"/>
        <v>0.746483</v>
      </c>
      <c r="G32" s="10">
        <f t="shared" si="2"/>
        <v>18.42229</v>
      </c>
      <c r="H32" s="10">
        <f t="shared" si="3"/>
        <v>0</v>
      </c>
      <c r="I32" s="10">
        <f t="shared" si="4"/>
        <v>0</v>
      </c>
      <c r="J32" s="37">
        <f t="shared" si="5"/>
        <v>0</v>
      </c>
      <c r="K32" s="27">
        <v>0</v>
      </c>
      <c r="L32" s="27">
        <v>0</v>
      </c>
      <c r="M32" s="27">
        <v>0</v>
      </c>
      <c r="N32" s="27">
        <v>0</v>
      </c>
      <c r="O32" s="37">
        <f t="shared" si="6"/>
        <v>0</v>
      </c>
      <c r="P32" s="27">
        <v>0</v>
      </c>
      <c r="Q32" s="27">
        <v>0</v>
      </c>
      <c r="R32" s="27">
        <v>0</v>
      </c>
      <c r="S32" s="27">
        <v>0</v>
      </c>
      <c r="T32" s="37">
        <f t="shared" si="7"/>
        <v>0.746483</v>
      </c>
      <c r="U32" s="27">
        <v>0.746483</v>
      </c>
      <c r="V32" s="27">
        <v>0</v>
      </c>
      <c r="W32" s="27">
        <v>0</v>
      </c>
      <c r="X32" s="27">
        <v>0</v>
      </c>
      <c r="Y32" s="37">
        <f t="shared" si="8"/>
        <v>18.42229</v>
      </c>
      <c r="Z32" s="27">
        <v>0</v>
      </c>
      <c r="AA32" s="27">
        <v>18.42229</v>
      </c>
      <c r="AB32" s="27">
        <v>0</v>
      </c>
      <c r="AC32" s="27">
        <v>0</v>
      </c>
      <c r="AD32" s="31">
        <v>16.5792</v>
      </c>
      <c r="AE32" s="10">
        <f t="shared" si="9"/>
        <v>15.973977</v>
      </c>
      <c r="AF32" s="10">
        <f t="shared" si="10"/>
        <v>0</v>
      </c>
      <c r="AG32" s="10">
        <f t="shared" si="11"/>
        <v>15.973977</v>
      </c>
      <c r="AH32" s="10">
        <f t="shared" si="12"/>
        <v>0</v>
      </c>
      <c r="AI32" s="10">
        <f t="shared" si="13"/>
        <v>0</v>
      </c>
      <c r="AJ32" s="37">
        <f t="shared" si="14"/>
        <v>0</v>
      </c>
      <c r="AK32" s="50">
        <v>0</v>
      </c>
      <c r="AL32" s="27">
        <v>0</v>
      </c>
      <c r="AM32" s="50">
        <v>0</v>
      </c>
      <c r="AN32" s="50">
        <v>0</v>
      </c>
      <c r="AO32" s="37">
        <f t="shared" si="15"/>
        <v>0</v>
      </c>
      <c r="AP32" s="27">
        <v>0</v>
      </c>
      <c r="AQ32" s="27">
        <v>0</v>
      </c>
      <c r="AR32" s="27">
        <v>0</v>
      </c>
      <c r="AS32" s="27">
        <v>0</v>
      </c>
      <c r="AT32" s="37">
        <f t="shared" si="16"/>
        <v>0</v>
      </c>
      <c r="AU32" s="27">
        <v>0</v>
      </c>
      <c r="AV32" s="27">
        <v>0</v>
      </c>
      <c r="AW32" s="27">
        <v>0</v>
      </c>
      <c r="AX32" s="27">
        <v>0</v>
      </c>
      <c r="AY32" s="37">
        <f t="shared" si="17"/>
        <v>15.973977</v>
      </c>
      <c r="AZ32" s="27">
        <v>0</v>
      </c>
      <c r="BA32" s="27">
        <v>15.973977</v>
      </c>
      <c r="BB32" s="27">
        <v>0</v>
      </c>
      <c r="BC32" s="27">
        <v>0</v>
      </c>
    </row>
    <row r="33" spans="1:55" s="4" customFormat="1" ht="42">
      <c r="A33" s="16" t="s">
        <v>133</v>
      </c>
      <c r="B33" s="17" t="s">
        <v>83</v>
      </c>
      <c r="C33" s="18"/>
      <c r="D33" s="31">
        <v>0.584</v>
      </c>
      <c r="E33" s="10">
        <f t="shared" si="0"/>
        <v>0.546144</v>
      </c>
      <c r="F33" s="10">
        <f t="shared" si="1"/>
        <v>0.017482</v>
      </c>
      <c r="G33" s="10">
        <f t="shared" si="2"/>
        <v>0.528662</v>
      </c>
      <c r="H33" s="10">
        <f t="shared" si="3"/>
        <v>0</v>
      </c>
      <c r="I33" s="10">
        <f t="shared" si="4"/>
        <v>0</v>
      </c>
      <c r="J33" s="37">
        <f t="shared" si="5"/>
        <v>0</v>
      </c>
      <c r="K33" s="27">
        <v>0</v>
      </c>
      <c r="L33" s="27">
        <v>0</v>
      </c>
      <c r="M33" s="27">
        <v>0</v>
      </c>
      <c r="N33" s="27">
        <v>0</v>
      </c>
      <c r="O33" s="37">
        <f t="shared" si="6"/>
        <v>0.017482</v>
      </c>
      <c r="P33" s="27">
        <v>0.017482</v>
      </c>
      <c r="Q33" s="27">
        <v>0</v>
      </c>
      <c r="R33" s="27">
        <v>0</v>
      </c>
      <c r="S33" s="27">
        <v>0</v>
      </c>
      <c r="T33" s="37">
        <f t="shared" si="7"/>
        <v>0.528662</v>
      </c>
      <c r="U33" s="27">
        <v>0</v>
      </c>
      <c r="V33" s="27">
        <v>0.528662</v>
      </c>
      <c r="W33" s="27">
        <v>0</v>
      </c>
      <c r="X33" s="27">
        <v>0</v>
      </c>
      <c r="Y33" s="37">
        <f t="shared" si="8"/>
        <v>0</v>
      </c>
      <c r="Z33" s="27">
        <v>0</v>
      </c>
      <c r="AA33" s="27">
        <v>0</v>
      </c>
      <c r="AB33" s="27">
        <v>0</v>
      </c>
      <c r="AC33" s="27">
        <v>0</v>
      </c>
      <c r="AD33" s="31">
        <v>0.4867</v>
      </c>
      <c r="AE33" s="10">
        <f t="shared" si="9"/>
        <v>0.466165</v>
      </c>
      <c r="AF33" s="10">
        <f t="shared" si="10"/>
        <v>0.014568333333333334</v>
      </c>
      <c r="AG33" s="10">
        <f t="shared" si="11"/>
        <v>0.45159666666666665</v>
      </c>
      <c r="AH33" s="10">
        <f t="shared" si="12"/>
        <v>0</v>
      </c>
      <c r="AI33" s="10">
        <f t="shared" si="13"/>
        <v>0</v>
      </c>
      <c r="AJ33" s="37">
        <f t="shared" si="14"/>
        <v>0</v>
      </c>
      <c r="AK33" s="50">
        <v>0</v>
      </c>
      <c r="AL33" s="27">
        <v>0</v>
      </c>
      <c r="AM33" s="50">
        <v>0</v>
      </c>
      <c r="AN33" s="50">
        <v>0</v>
      </c>
      <c r="AO33" s="37">
        <f t="shared" si="15"/>
        <v>0</v>
      </c>
      <c r="AP33" s="27">
        <v>0</v>
      </c>
      <c r="AQ33" s="27">
        <v>0</v>
      </c>
      <c r="AR33" s="27">
        <v>0</v>
      </c>
      <c r="AS33" s="27">
        <v>0</v>
      </c>
      <c r="AT33" s="37">
        <f t="shared" si="16"/>
        <v>0.466165</v>
      </c>
      <c r="AU33" s="27">
        <f>P33/1.2</f>
        <v>0.014568333333333334</v>
      </c>
      <c r="AV33" s="27">
        <f>0.466165-AU33</f>
        <v>0.45159666666666665</v>
      </c>
      <c r="AW33" s="27">
        <v>0</v>
      </c>
      <c r="AX33" s="27">
        <v>0</v>
      </c>
      <c r="AY33" s="37">
        <f t="shared" si="17"/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s="4" customFormat="1" ht="63">
      <c r="A34" s="16" t="s">
        <v>133</v>
      </c>
      <c r="B34" s="17" t="s">
        <v>84</v>
      </c>
      <c r="C34" s="18"/>
      <c r="D34" s="31">
        <v>0.736</v>
      </c>
      <c r="E34" s="10">
        <f t="shared" si="0"/>
        <v>0.700673</v>
      </c>
      <c r="F34" s="10">
        <f t="shared" si="1"/>
        <v>0.018481</v>
      </c>
      <c r="G34" s="10">
        <f t="shared" si="2"/>
        <v>0.682192</v>
      </c>
      <c r="H34" s="10">
        <f t="shared" si="3"/>
        <v>0</v>
      </c>
      <c r="I34" s="10">
        <f t="shared" si="4"/>
        <v>0</v>
      </c>
      <c r="J34" s="37">
        <f t="shared" si="5"/>
        <v>0</v>
      </c>
      <c r="K34" s="27">
        <v>0</v>
      </c>
      <c r="L34" s="27">
        <v>0</v>
      </c>
      <c r="M34" s="27">
        <v>0</v>
      </c>
      <c r="N34" s="27">
        <v>0</v>
      </c>
      <c r="O34" s="37">
        <f t="shared" si="6"/>
        <v>0.018481</v>
      </c>
      <c r="P34" s="27">
        <v>0.018481</v>
      </c>
      <c r="Q34" s="27">
        <v>0</v>
      </c>
      <c r="R34" s="27">
        <v>0</v>
      </c>
      <c r="S34" s="27">
        <v>0</v>
      </c>
      <c r="T34" s="37">
        <f t="shared" si="7"/>
        <v>0.682192</v>
      </c>
      <c r="U34" s="27">
        <v>0</v>
      </c>
      <c r="V34" s="27">
        <v>0.682192</v>
      </c>
      <c r="W34" s="27">
        <v>0</v>
      </c>
      <c r="X34" s="27">
        <v>0</v>
      </c>
      <c r="Y34" s="37">
        <f t="shared" si="8"/>
        <v>0</v>
      </c>
      <c r="Z34" s="27">
        <v>0</v>
      </c>
      <c r="AA34" s="27">
        <v>0</v>
      </c>
      <c r="AB34" s="27">
        <v>0</v>
      </c>
      <c r="AC34" s="27">
        <v>0</v>
      </c>
      <c r="AD34" s="31">
        <v>0.6133</v>
      </c>
      <c r="AE34" s="10">
        <f t="shared" si="9"/>
        <v>0.595105</v>
      </c>
      <c r="AF34" s="10">
        <f t="shared" si="10"/>
        <v>0.015400833333333334</v>
      </c>
      <c r="AG34" s="10">
        <f t="shared" si="11"/>
        <v>0.5797041666666667</v>
      </c>
      <c r="AH34" s="10">
        <f t="shared" si="12"/>
        <v>0</v>
      </c>
      <c r="AI34" s="10">
        <f t="shared" si="13"/>
        <v>0</v>
      </c>
      <c r="AJ34" s="37">
        <f t="shared" si="14"/>
        <v>0</v>
      </c>
      <c r="AK34" s="50">
        <v>0</v>
      </c>
      <c r="AL34" s="27">
        <v>0</v>
      </c>
      <c r="AM34" s="50">
        <v>0</v>
      </c>
      <c r="AN34" s="50">
        <v>0</v>
      </c>
      <c r="AO34" s="37">
        <f t="shared" si="15"/>
        <v>0</v>
      </c>
      <c r="AP34" s="27">
        <v>0</v>
      </c>
      <c r="AQ34" s="27">
        <v>0</v>
      </c>
      <c r="AR34" s="27">
        <v>0</v>
      </c>
      <c r="AS34" s="27">
        <v>0</v>
      </c>
      <c r="AT34" s="37">
        <f t="shared" si="16"/>
        <v>0.595105</v>
      </c>
      <c r="AU34" s="27">
        <f>P34/1.2</f>
        <v>0.015400833333333334</v>
      </c>
      <c r="AV34" s="27">
        <f>0.595105-AU34</f>
        <v>0.5797041666666667</v>
      </c>
      <c r="AW34" s="27">
        <v>0</v>
      </c>
      <c r="AX34" s="27">
        <v>0</v>
      </c>
      <c r="AY34" s="37">
        <f t="shared" si="17"/>
        <v>0</v>
      </c>
      <c r="AZ34" s="27">
        <v>0</v>
      </c>
      <c r="BA34" s="27">
        <v>0</v>
      </c>
      <c r="BB34" s="27">
        <v>0</v>
      </c>
      <c r="BC34" s="27">
        <v>0</v>
      </c>
    </row>
    <row r="35" spans="1:55" s="4" customFormat="1" ht="63">
      <c r="A35" s="16" t="s">
        <v>133</v>
      </c>
      <c r="B35" s="17" t="s">
        <v>85</v>
      </c>
      <c r="C35" s="18"/>
      <c r="D35" s="31">
        <v>0.806</v>
      </c>
      <c r="E35" s="10">
        <f t="shared" si="0"/>
        <v>0.7811859999999999</v>
      </c>
      <c r="F35" s="10">
        <f t="shared" si="1"/>
        <v>0.024013</v>
      </c>
      <c r="G35" s="10">
        <f t="shared" si="2"/>
        <v>0.757173</v>
      </c>
      <c r="H35" s="10">
        <f t="shared" si="3"/>
        <v>0</v>
      </c>
      <c r="I35" s="10">
        <f t="shared" si="4"/>
        <v>0</v>
      </c>
      <c r="J35" s="37">
        <f t="shared" si="5"/>
        <v>0</v>
      </c>
      <c r="K35" s="27">
        <v>0</v>
      </c>
      <c r="L35" s="27">
        <v>0</v>
      </c>
      <c r="M35" s="27">
        <v>0</v>
      </c>
      <c r="N35" s="27">
        <v>0</v>
      </c>
      <c r="O35" s="37">
        <f t="shared" si="6"/>
        <v>0.024013</v>
      </c>
      <c r="P35" s="27">
        <v>0.024013</v>
      </c>
      <c r="Q35" s="27">
        <v>0</v>
      </c>
      <c r="R35" s="27">
        <v>0</v>
      </c>
      <c r="S35" s="27">
        <v>0</v>
      </c>
      <c r="T35" s="37">
        <f t="shared" si="7"/>
        <v>0.757173</v>
      </c>
      <c r="U35" s="27">
        <v>0</v>
      </c>
      <c r="V35" s="27">
        <v>0.757173</v>
      </c>
      <c r="W35" s="27">
        <v>0</v>
      </c>
      <c r="X35" s="27">
        <v>0</v>
      </c>
      <c r="Y35" s="37">
        <f t="shared" si="8"/>
        <v>0</v>
      </c>
      <c r="Z35" s="27">
        <v>0</v>
      </c>
      <c r="AA35" s="27">
        <v>0</v>
      </c>
      <c r="AB35" s="27">
        <v>0</v>
      </c>
      <c r="AC35" s="27">
        <v>0</v>
      </c>
      <c r="AD35" s="31">
        <v>0.6717</v>
      </c>
      <c r="AE35" s="10">
        <f t="shared" si="9"/>
        <v>0.650989</v>
      </c>
      <c r="AF35" s="10">
        <f t="shared" si="10"/>
        <v>0.020010833333333335</v>
      </c>
      <c r="AG35" s="10">
        <f t="shared" si="11"/>
        <v>0.6309781666666667</v>
      </c>
      <c r="AH35" s="10">
        <f t="shared" si="12"/>
        <v>0</v>
      </c>
      <c r="AI35" s="10">
        <f t="shared" si="13"/>
        <v>0</v>
      </c>
      <c r="AJ35" s="37">
        <f t="shared" si="14"/>
        <v>0</v>
      </c>
      <c r="AK35" s="50">
        <v>0</v>
      </c>
      <c r="AL35" s="27">
        <v>0</v>
      </c>
      <c r="AM35" s="50">
        <v>0</v>
      </c>
      <c r="AN35" s="50">
        <v>0</v>
      </c>
      <c r="AO35" s="37">
        <f t="shared" si="15"/>
        <v>0</v>
      </c>
      <c r="AP35" s="27">
        <v>0</v>
      </c>
      <c r="AQ35" s="27">
        <v>0</v>
      </c>
      <c r="AR35" s="27">
        <v>0</v>
      </c>
      <c r="AS35" s="27">
        <v>0</v>
      </c>
      <c r="AT35" s="37">
        <f t="shared" si="16"/>
        <v>0.650989</v>
      </c>
      <c r="AU35" s="27">
        <f>P35/1.2</f>
        <v>0.020010833333333335</v>
      </c>
      <c r="AV35" s="27">
        <f>0.650989-AU35</f>
        <v>0.6309781666666667</v>
      </c>
      <c r="AW35" s="27">
        <v>0</v>
      </c>
      <c r="AX35" s="27">
        <v>0</v>
      </c>
      <c r="AY35" s="37">
        <f t="shared" si="17"/>
        <v>0</v>
      </c>
      <c r="AZ35" s="27">
        <v>0</v>
      </c>
      <c r="BA35" s="27">
        <v>0</v>
      </c>
      <c r="BB35" s="27">
        <v>0</v>
      </c>
      <c r="BC35" s="27">
        <v>0</v>
      </c>
    </row>
    <row r="36" spans="1:55" s="4" customFormat="1" ht="63">
      <c r="A36" s="16" t="s">
        <v>133</v>
      </c>
      <c r="B36" s="17" t="s">
        <v>86</v>
      </c>
      <c r="C36" s="18"/>
      <c r="D36" s="31">
        <v>0.717</v>
      </c>
      <c r="E36" s="10">
        <f t="shared" si="0"/>
        <v>0.716885</v>
      </c>
      <c r="F36" s="10">
        <f t="shared" si="1"/>
        <v>0.020208</v>
      </c>
      <c r="G36" s="10">
        <f t="shared" si="2"/>
        <v>0.696677</v>
      </c>
      <c r="H36" s="10">
        <f t="shared" si="3"/>
        <v>0</v>
      </c>
      <c r="I36" s="10">
        <f t="shared" si="4"/>
        <v>0</v>
      </c>
      <c r="J36" s="37">
        <f t="shared" si="5"/>
        <v>0</v>
      </c>
      <c r="K36" s="27">
        <v>0</v>
      </c>
      <c r="L36" s="27">
        <v>0</v>
      </c>
      <c r="M36" s="27">
        <v>0</v>
      </c>
      <c r="N36" s="27">
        <v>0</v>
      </c>
      <c r="O36" s="37">
        <f t="shared" si="6"/>
        <v>0.020208</v>
      </c>
      <c r="P36" s="27">
        <v>0.020208</v>
      </c>
      <c r="Q36" s="27">
        <v>0</v>
      </c>
      <c r="R36" s="27">
        <v>0</v>
      </c>
      <c r="S36" s="27">
        <v>0</v>
      </c>
      <c r="T36" s="37">
        <f t="shared" si="7"/>
        <v>0.696677</v>
      </c>
      <c r="U36" s="27">
        <v>0</v>
      </c>
      <c r="V36" s="27">
        <v>0.696677</v>
      </c>
      <c r="W36" s="27">
        <v>0</v>
      </c>
      <c r="X36" s="27">
        <v>0</v>
      </c>
      <c r="Y36" s="37">
        <f t="shared" si="8"/>
        <v>0</v>
      </c>
      <c r="Z36" s="27">
        <v>0</v>
      </c>
      <c r="AA36" s="27">
        <v>0</v>
      </c>
      <c r="AB36" s="27">
        <v>0</v>
      </c>
      <c r="AC36" s="27">
        <v>0</v>
      </c>
      <c r="AD36" s="31">
        <v>0.5975</v>
      </c>
      <c r="AE36" s="10">
        <f t="shared" si="9"/>
        <v>0.597404</v>
      </c>
      <c r="AF36" s="10">
        <f t="shared" si="10"/>
        <v>0.01684</v>
      </c>
      <c r="AG36" s="10">
        <f t="shared" si="11"/>
        <v>0.5805640000000001</v>
      </c>
      <c r="AH36" s="10">
        <f t="shared" si="12"/>
        <v>0</v>
      </c>
      <c r="AI36" s="10">
        <f t="shared" si="13"/>
        <v>0</v>
      </c>
      <c r="AJ36" s="37">
        <f t="shared" si="14"/>
        <v>0</v>
      </c>
      <c r="AK36" s="50">
        <v>0</v>
      </c>
      <c r="AL36" s="27">
        <v>0</v>
      </c>
      <c r="AM36" s="50">
        <v>0</v>
      </c>
      <c r="AN36" s="50">
        <v>0</v>
      </c>
      <c r="AO36" s="37">
        <f t="shared" si="15"/>
        <v>0</v>
      </c>
      <c r="AP36" s="27">
        <v>0</v>
      </c>
      <c r="AQ36" s="27">
        <v>0</v>
      </c>
      <c r="AR36" s="27">
        <v>0</v>
      </c>
      <c r="AS36" s="27">
        <v>0</v>
      </c>
      <c r="AT36" s="37">
        <f t="shared" si="16"/>
        <v>0.597404</v>
      </c>
      <c r="AU36" s="27">
        <f>P36/1.2</f>
        <v>0.01684</v>
      </c>
      <c r="AV36" s="27">
        <f>0.597404-AU36</f>
        <v>0.5805640000000001</v>
      </c>
      <c r="AW36" s="27">
        <v>0</v>
      </c>
      <c r="AX36" s="27">
        <v>0</v>
      </c>
      <c r="AY36" s="37">
        <f t="shared" si="17"/>
        <v>0</v>
      </c>
      <c r="AZ36" s="27">
        <v>0</v>
      </c>
      <c r="BA36" s="27">
        <v>0</v>
      </c>
      <c r="BB36" s="27">
        <v>0</v>
      </c>
      <c r="BC36" s="27">
        <v>0</v>
      </c>
    </row>
    <row r="37" spans="1:55" s="11" customFormat="1" ht="63">
      <c r="A37" s="16" t="s">
        <v>133</v>
      </c>
      <c r="B37" s="17" t="s">
        <v>116</v>
      </c>
      <c r="C37" s="18"/>
      <c r="D37" s="31">
        <v>0.644</v>
      </c>
      <c r="E37" s="10">
        <f t="shared" si="0"/>
        <v>0.633533</v>
      </c>
      <c r="F37" s="10">
        <f t="shared" si="1"/>
        <v>0.017917</v>
      </c>
      <c r="G37" s="10">
        <f t="shared" si="2"/>
        <v>0.615616</v>
      </c>
      <c r="H37" s="10">
        <f t="shared" si="3"/>
        <v>0</v>
      </c>
      <c r="I37" s="10">
        <f t="shared" si="4"/>
        <v>0</v>
      </c>
      <c r="J37" s="37">
        <f t="shared" si="5"/>
        <v>0</v>
      </c>
      <c r="K37" s="27">
        <v>0</v>
      </c>
      <c r="L37" s="27">
        <v>0</v>
      </c>
      <c r="M37" s="27">
        <v>0</v>
      </c>
      <c r="N37" s="27">
        <v>0</v>
      </c>
      <c r="O37" s="37">
        <f t="shared" si="6"/>
        <v>0.017917</v>
      </c>
      <c r="P37" s="27">
        <v>0.017917</v>
      </c>
      <c r="Q37" s="27">
        <v>0</v>
      </c>
      <c r="R37" s="27">
        <v>0</v>
      </c>
      <c r="S37" s="27">
        <v>0</v>
      </c>
      <c r="T37" s="37">
        <f t="shared" si="7"/>
        <v>0.615616</v>
      </c>
      <c r="U37" s="27">
        <v>0</v>
      </c>
      <c r="V37" s="27">
        <v>0.615616</v>
      </c>
      <c r="W37" s="27">
        <v>0</v>
      </c>
      <c r="X37" s="27">
        <v>0</v>
      </c>
      <c r="Y37" s="37">
        <f t="shared" si="8"/>
        <v>0</v>
      </c>
      <c r="Z37" s="27">
        <v>0</v>
      </c>
      <c r="AA37" s="27">
        <v>0</v>
      </c>
      <c r="AB37" s="27">
        <v>0</v>
      </c>
      <c r="AC37" s="27">
        <v>0</v>
      </c>
      <c r="AD37" s="31">
        <v>0.5367</v>
      </c>
      <c r="AE37" s="10">
        <f t="shared" si="9"/>
        <v>0.527944</v>
      </c>
      <c r="AF37" s="10">
        <f t="shared" si="10"/>
        <v>0.014930833333333332</v>
      </c>
      <c r="AG37" s="10">
        <f t="shared" si="11"/>
        <v>0.5130131666666666</v>
      </c>
      <c r="AH37" s="10">
        <f t="shared" si="12"/>
        <v>0</v>
      </c>
      <c r="AI37" s="10">
        <f t="shared" si="13"/>
        <v>0</v>
      </c>
      <c r="AJ37" s="37">
        <f t="shared" si="14"/>
        <v>0</v>
      </c>
      <c r="AK37" s="49">
        <v>0</v>
      </c>
      <c r="AL37" s="27">
        <v>0</v>
      </c>
      <c r="AM37" s="49">
        <v>0</v>
      </c>
      <c r="AN37" s="49">
        <v>0</v>
      </c>
      <c r="AO37" s="37">
        <f t="shared" si="15"/>
        <v>0</v>
      </c>
      <c r="AP37" s="27">
        <v>0</v>
      </c>
      <c r="AQ37" s="27">
        <v>0</v>
      </c>
      <c r="AR37" s="27">
        <v>0</v>
      </c>
      <c r="AS37" s="27">
        <v>0</v>
      </c>
      <c r="AT37" s="37">
        <f t="shared" si="16"/>
        <v>0.527944</v>
      </c>
      <c r="AU37" s="27">
        <f>P37/1.2</f>
        <v>0.014930833333333332</v>
      </c>
      <c r="AV37" s="27">
        <f>0.527944-AU37</f>
        <v>0.5130131666666666</v>
      </c>
      <c r="AW37" s="27">
        <v>0</v>
      </c>
      <c r="AX37" s="27">
        <v>0</v>
      </c>
      <c r="AY37" s="37">
        <f t="shared" si="17"/>
        <v>0</v>
      </c>
      <c r="AZ37" s="27">
        <v>0</v>
      </c>
      <c r="BA37" s="27">
        <v>0</v>
      </c>
      <c r="BB37" s="27">
        <v>0</v>
      </c>
      <c r="BC37" s="27">
        <v>0</v>
      </c>
    </row>
    <row r="38" spans="1:55" s="4" customFormat="1" ht="73.5">
      <c r="A38" s="13" t="s">
        <v>136</v>
      </c>
      <c r="B38" s="20" t="s">
        <v>137</v>
      </c>
      <c r="C38" s="12" t="s">
        <v>138</v>
      </c>
      <c r="D38" s="32">
        <v>64.135</v>
      </c>
      <c r="E38" s="10">
        <f t="shared" si="0"/>
        <v>60.50091499999999</v>
      </c>
      <c r="F38" s="10">
        <f t="shared" si="1"/>
        <v>2.1788810000000005</v>
      </c>
      <c r="G38" s="10">
        <f t="shared" si="2"/>
        <v>58.32203399999999</v>
      </c>
      <c r="H38" s="10">
        <f t="shared" si="3"/>
        <v>0</v>
      </c>
      <c r="I38" s="10">
        <f t="shared" si="4"/>
        <v>0</v>
      </c>
      <c r="J38" s="37">
        <f t="shared" si="5"/>
        <v>0</v>
      </c>
      <c r="K38" s="28">
        <v>0</v>
      </c>
      <c r="L38" s="28">
        <v>0</v>
      </c>
      <c r="M38" s="28">
        <v>0</v>
      </c>
      <c r="N38" s="28">
        <v>0</v>
      </c>
      <c r="O38" s="37">
        <f t="shared" si="6"/>
        <v>24.260541000000003</v>
      </c>
      <c r="P38" s="28">
        <f>P39+P47</f>
        <v>2.1788810000000005</v>
      </c>
      <c r="Q38" s="28">
        <f>Q39+Q47</f>
        <v>22.081660000000003</v>
      </c>
      <c r="R38" s="28">
        <f>R39+R47</f>
        <v>0</v>
      </c>
      <c r="S38" s="28">
        <f>S39+S47</f>
        <v>0</v>
      </c>
      <c r="T38" s="37">
        <f t="shared" si="7"/>
        <v>36.24037399999999</v>
      </c>
      <c r="U38" s="28">
        <f>U39+U47</f>
        <v>0</v>
      </c>
      <c r="V38" s="28">
        <f>V39+V47</f>
        <v>36.24037399999999</v>
      </c>
      <c r="W38" s="28">
        <f>W39+W47</f>
        <v>0</v>
      </c>
      <c r="X38" s="28">
        <f>X39+X47</f>
        <v>0</v>
      </c>
      <c r="Y38" s="37">
        <f t="shared" si="8"/>
        <v>0</v>
      </c>
      <c r="Z38" s="28">
        <f>Z39+Z47</f>
        <v>0</v>
      </c>
      <c r="AA38" s="28">
        <f>AA39+AA47</f>
        <v>0</v>
      </c>
      <c r="AB38" s="28">
        <f>AB39+AB47</f>
        <v>0</v>
      </c>
      <c r="AC38" s="28">
        <f>AC39+AC47</f>
        <v>0</v>
      </c>
      <c r="AD38" s="28">
        <v>53.44649999999999</v>
      </c>
      <c r="AE38" s="10">
        <f t="shared" si="9"/>
        <v>50.417477999999996</v>
      </c>
      <c r="AF38" s="10">
        <f t="shared" si="10"/>
        <v>1.8354836862745099</v>
      </c>
      <c r="AG38" s="10">
        <f t="shared" si="11"/>
        <v>48.58199431372549</v>
      </c>
      <c r="AH38" s="10">
        <f t="shared" si="12"/>
        <v>0</v>
      </c>
      <c r="AI38" s="10">
        <f t="shared" si="13"/>
        <v>0</v>
      </c>
      <c r="AJ38" s="37">
        <f t="shared" si="14"/>
        <v>0</v>
      </c>
      <c r="AK38" s="50">
        <v>0</v>
      </c>
      <c r="AL38" s="28">
        <f>AL39+AL47</f>
        <v>0</v>
      </c>
      <c r="AM38" s="50">
        <v>0</v>
      </c>
      <c r="AN38" s="50">
        <v>0</v>
      </c>
      <c r="AO38" s="37">
        <f t="shared" si="15"/>
        <v>0.47979400000000005</v>
      </c>
      <c r="AP38" s="28">
        <f>AP39+AP47</f>
        <v>0.027753</v>
      </c>
      <c r="AQ38" s="28">
        <f>AQ39+AQ47</f>
        <v>0.452041</v>
      </c>
      <c r="AR38" s="28">
        <f>AR39+AR47</f>
        <v>0</v>
      </c>
      <c r="AS38" s="28">
        <f>AS39+AS47</f>
        <v>0</v>
      </c>
      <c r="AT38" s="37">
        <f t="shared" si="16"/>
        <v>49.937684</v>
      </c>
      <c r="AU38" s="28">
        <f>AU39+AU47</f>
        <v>1.80773068627451</v>
      </c>
      <c r="AV38" s="28">
        <f>AV39+AV47</f>
        <v>48.12995331372549</v>
      </c>
      <c r="AW38" s="28">
        <f>AW39+AW47</f>
        <v>0</v>
      </c>
      <c r="AX38" s="28">
        <f>AX39+AX47</f>
        <v>0</v>
      </c>
      <c r="AY38" s="37">
        <f t="shared" si="17"/>
        <v>0</v>
      </c>
      <c r="AZ38" s="28">
        <f>AZ39+AZ47</f>
        <v>0</v>
      </c>
      <c r="BA38" s="28">
        <f>BA39+BA47</f>
        <v>0</v>
      </c>
      <c r="BB38" s="28">
        <f>BB39+BB47</f>
        <v>0</v>
      </c>
      <c r="BC38" s="28">
        <f>BC39+BC47</f>
        <v>0</v>
      </c>
    </row>
    <row r="39" spans="1:55" s="4" customFormat="1" ht="42">
      <c r="A39" s="13" t="s">
        <v>139</v>
      </c>
      <c r="B39" s="20" t="s">
        <v>87</v>
      </c>
      <c r="C39" s="12" t="s">
        <v>88</v>
      </c>
      <c r="D39" s="32">
        <v>61.256</v>
      </c>
      <c r="E39" s="10">
        <f t="shared" si="0"/>
        <v>57.78486799999999</v>
      </c>
      <c r="F39" s="10">
        <f t="shared" si="1"/>
        <v>2.0112780000000003</v>
      </c>
      <c r="G39" s="10">
        <f t="shared" si="2"/>
        <v>55.77358999999999</v>
      </c>
      <c r="H39" s="10">
        <f t="shared" si="3"/>
        <v>0</v>
      </c>
      <c r="I39" s="10">
        <f t="shared" si="4"/>
        <v>0</v>
      </c>
      <c r="J39" s="37">
        <f t="shared" si="5"/>
        <v>0</v>
      </c>
      <c r="K39" s="28">
        <v>0</v>
      </c>
      <c r="L39" s="28">
        <v>0</v>
      </c>
      <c r="M39" s="28">
        <v>0</v>
      </c>
      <c r="N39" s="28">
        <v>0</v>
      </c>
      <c r="O39" s="37">
        <f t="shared" si="6"/>
        <v>23.550489000000002</v>
      </c>
      <c r="P39" s="28">
        <f>SUM(P40:P46)</f>
        <v>2.0112780000000003</v>
      </c>
      <c r="Q39" s="28">
        <f>SUM(Q40:Q46)</f>
        <v>21.539211</v>
      </c>
      <c r="R39" s="28">
        <f>SUM(R40:R46)</f>
        <v>0</v>
      </c>
      <c r="S39" s="28">
        <f>SUM(S40:S46)</f>
        <v>0</v>
      </c>
      <c r="T39" s="37">
        <f t="shared" si="7"/>
        <v>34.23437899999999</v>
      </c>
      <c r="U39" s="28">
        <f>SUM(U40:U46)</f>
        <v>0</v>
      </c>
      <c r="V39" s="28">
        <f>SUM(V40:V46)</f>
        <v>34.23437899999999</v>
      </c>
      <c r="W39" s="28">
        <f>SUM(W40:W46)</f>
        <v>0</v>
      </c>
      <c r="X39" s="28">
        <f>SUM(X40:X46)</f>
        <v>0</v>
      </c>
      <c r="Y39" s="37">
        <f t="shared" si="8"/>
        <v>0</v>
      </c>
      <c r="Z39" s="28">
        <f>SUM(Z40:Z46)</f>
        <v>0</v>
      </c>
      <c r="AA39" s="28">
        <f>SUM(AA40:AA46)</f>
        <v>0</v>
      </c>
      <c r="AB39" s="28">
        <f>SUM(AB40:AB46)</f>
        <v>0</v>
      </c>
      <c r="AC39" s="28">
        <f>SUM(AC40:AC46)</f>
        <v>0</v>
      </c>
      <c r="AD39" s="28">
        <v>51.047399999999996</v>
      </c>
      <c r="AE39" s="10">
        <f t="shared" si="9"/>
        <v>48.154106</v>
      </c>
      <c r="AF39" s="10">
        <f t="shared" si="10"/>
        <v>1.6760650000000001</v>
      </c>
      <c r="AG39" s="10">
        <f t="shared" si="11"/>
        <v>46.478041</v>
      </c>
      <c r="AH39" s="10">
        <f t="shared" si="12"/>
        <v>0</v>
      </c>
      <c r="AI39" s="10">
        <f t="shared" si="13"/>
        <v>0</v>
      </c>
      <c r="AJ39" s="37">
        <f t="shared" si="14"/>
        <v>0</v>
      </c>
      <c r="AK39" s="50">
        <v>0</v>
      </c>
      <c r="AL39" s="28">
        <f>SUM(AL40:AL46)</f>
        <v>0</v>
      </c>
      <c r="AM39" s="50">
        <v>0</v>
      </c>
      <c r="AN39" s="50">
        <v>0</v>
      </c>
      <c r="AO39" s="37">
        <f t="shared" si="15"/>
        <v>0</v>
      </c>
      <c r="AP39" s="28">
        <f>SUM(AP40:AP46)</f>
        <v>0</v>
      </c>
      <c r="AQ39" s="28">
        <f>SUM(AQ40:AQ46)</f>
        <v>0</v>
      </c>
      <c r="AR39" s="28">
        <f>SUM(AR40:AR46)</f>
        <v>0</v>
      </c>
      <c r="AS39" s="28">
        <f>SUM(AS40:AS46)</f>
        <v>0</v>
      </c>
      <c r="AT39" s="37">
        <f t="shared" si="16"/>
        <v>48.154106</v>
      </c>
      <c r="AU39" s="28">
        <f>SUM(AU40:AU46)</f>
        <v>1.6760650000000001</v>
      </c>
      <c r="AV39" s="28">
        <f>SUM(AV40:AV46)</f>
        <v>46.478041</v>
      </c>
      <c r="AW39" s="28">
        <f>SUM(AW40:AW46)</f>
        <v>0</v>
      </c>
      <c r="AX39" s="28">
        <f>SUM(AX40:AX46)</f>
        <v>0</v>
      </c>
      <c r="AY39" s="37">
        <f t="shared" si="17"/>
        <v>0</v>
      </c>
      <c r="AZ39" s="28">
        <f>SUM(AZ40:AZ46)</f>
        <v>0</v>
      </c>
      <c r="BA39" s="28">
        <f>SUM(BA40:BA46)</f>
        <v>0</v>
      </c>
      <c r="BB39" s="28">
        <f>SUM(BB40:BB46)</f>
        <v>0</v>
      </c>
      <c r="BC39" s="28">
        <f>SUM(BC40:BC46)</f>
        <v>0</v>
      </c>
    </row>
    <row r="40" spans="1:55" s="4" customFormat="1" ht="31.5">
      <c r="A40" s="16" t="s">
        <v>139</v>
      </c>
      <c r="B40" s="17" t="s">
        <v>89</v>
      </c>
      <c r="C40" s="18"/>
      <c r="D40" s="31">
        <v>15.562</v>
      </c>
      <c r="E40" s="10">
        <f t="shared" si="0"/>
        <v>14.919481</v>
      </c>
      <c r="F40" s="10">
        <f t="shared" si="1"/>
        <v>0.518789</v>
      </c>
      <c r="G40" s="10">
        <f t="shared" si="2"/>
        <v>14.400692</v>
      </c>
      <c r="H40" s="10">
        <f t="shared" si="3"/>
        <v>0</v>
      </c>
      <c r="I40" s="10">
        <f t="shared" si="4"/>
        <v>0</v>
      </c>
      <c r="J40" s="37">
        <f t="shared" si="5"/>
        <v>0</v>
      </c>
      <c r="K40" s="27">
        <v>0</v>
      </c>
      <c r="L40" s="27">
        <v>0</v>
      </c>
      <c r="M40" s="27">
        <v>0</v>
      </c>
      <c r="N40" s="27">
        <v>0</v>
      </c>
      <c r="O40" s="37">
        <f t="shared" si="6"/>
        <v>0.518789</v>
      </c>
      <c r="P40" s="27">
        <v>0.518789</v>
      </c>
      <c r="Q40" s="27">
        <v>0</v>
      </c>
      <c r="R40" s="27">
        <v>0</v>
      </c>
      <c r="S40" s="27">
        <v>0</v>
      </c>
      <c r="T40" s="37">
        <f t="shared" si="7"/>
        <v>14.400692</v>
      </c>
      <c r="U40" s="27">
        <v>0</v>
      </c>
      <c r="V40" s="27">
        <v>14.400692</v>
      </c>
      <c r="W40" s="27">
        <v>0</v>
      </c>
      <c r="X40" s="27">
        <v>0</v>
      </c>
      <c r="Y40" s="37">
        <f t="shared" si="8"/>
        <v>0</v>
      </c>
      <c r="Z40" s="27">
        <v>0</v>
      </c>
      <c r="AA40" s="27">
        <v>0</v>
      </c>
      <c r="AB40" s="27">
        <v>0</v>
      </c>
      <c r="AC40" s="27">
        <v>0</v>
      </c>
      <c r="AD40" s="31">
        <v>12.9683</v>
      </c>
      <c r="AE40" s="10">
        <f t="shared" si="9"/>
        <v>12.432901000000001</v>
      </c>
      <c r="AF40" s="10">
        <f t="shared" si="10"/>
        <v>0.4323241666666666</v>
      </c>
      <c r="AG40" s="10">
        <f t="shared" si="11"/>
        <v>12.000576833333334</v>
      </c>
      <c r="AH40" s="10">
        <f t="shared" si="12"/>
        <v>0</v>
      </c>
      <c r="AI40" s="10">
        <f t="shared" si="13"/>
        <v>0</v>
      </c>
      <c r="AJ40" s="37">
        <f t="shared" si="14"/>
        <v>0</v>
      </c>
      <c r="AK40" s="50">
        <v>0</v>
      </c>
      <c r="AL40" s="27">
        <v>0</v>
      </c>
      <c r="AM40" s="50">
        <v>0</v>
      </c>
      <c r="AN40" s="50">
        <v>0</v>
      </c>
      <c r="AO40" s="37">
        <f t="shared" si="15"/>
        <v>0</v>
      </c>
      <c r="AP40" s="27">
        <v>0</v>
      </c>
      <c r="AQ40" s="27">
        <v>0</v>
      </c>
      <c r="AR40" s="27">
        <v>0</v>
      </c>
      <c r="AS40" s="27">
        <v>0</v>
      </c>
      <c r="AT40" s="37">
        <f t="shared" si="16"/>
        <v>12.432901000000001</v>
      </c>
      <c r="AU40" s="27">
        <f>P40/1.2</f>
        <v>0.4323241666666666</v>
      </c>
      <c r="AV40" s="27">
        <f>12.432901-AU40</f>
        <v>12.000576833333334</v>
      </c>
      <c r="AW40" s="27">
        <v>0</v>
      </c>
      <c r="AX40" s="27">
        <v>0</v>
      </c>
      <c r="AY40" s="37">
        <f t="shared" si="17"/>
        <v>0</v>
      </c>
      <c r="AZ40" s="27">
        <v>0</v>
      </c>
      <c r="BA40" s="27">
        <v>0</v>
      </c>
      <c r="BB40" s="27">
        <v>0</v>
      </c>
      <c r="BC40" s="27">
        <v>0</v>
      </c>
    </row>
    <row r="41" spans="1:55" s="4" customFormat="1" ht="31.5">
      <c r="A41" s="16" t="s">
        <v>139</v>
      </c>
      <c r="B41" s="17" t="s">
        <v>90</v>
      </c>
      <c r="C41" s="18"/>
      <c r="D41" s="31">
        <v>13.869</v>
      </c>
      <c r="E41" s="10">
        <f t="shared" si="0"/>
        <v>11.158097</v>
      </c>
      <c r="F41" s="10">
        <f t="shared" si="1"/>
        <v>0.443807</v>
      </c>
      <c r="G41" s="10">
        <f t="shared" si="2"/>
        <v>10.71429</v>
      </c>
      <c r="H41" s="10">
        <f t="shared" si="3"/>
        <v>0</v>
      </c>
      <c r="I41" s="10">
        <f t="shared" si="4"/>
        <v>0</v>
      </c>
      <c r="J41" s="37">
        <f t="shared" si="5"/>
        <v>0</v>
      </c>
      <c r="K41" s="27">
        <v>0</v>
      </c>
      <c r="L41" s="27">
        <v>0</v>
      </c>
      <c r="M41" s="27">
        <v>0</v>
      </c>
      <c r="N41" s="27">
        <v>0</v>
      </c>
      <c r="O41" s="37">
        <f t="shared" si="6"/>
        <v>0.443807</v>
      </c>
      <c r="P41" s="27">
        <v>0.443807</v>
      </c>
      <c r="Q41" s="27">
        <v>0</v>
      </c>
      <c r="R41" s="27">
        <v>0</v>
      </c>
      <c r="S41" s="27">
        <v>0</v>
      </c>
      <c r="T41" s="37">
        <f t="shared" si="7"/>
        <v>10.71429</v>
      </c>
      <c r="U41" s="27">
        <v>0</v>
      </c>
      <c r="V41" s="27">
        <v>10.71429</v>
      </c>
      <c r="W41" s="27">
        <v>0</v>
      </c>
      <c r="X41" s="27">
        <v>0</v>
      </c>
      <c r="Y41" s="37">
        <f t="shared" si="8"/>
        <v>0</v>
      </c>
      <c r="Z41" s="27">
        <v>0</v>
      </c>
      <c r="AA41" s="27">
        <v>0</v>
      </c>
      <c r="AB41" s="27">
        <v>0</v>
      </c>
      <c r="AC41" s="27">
        <v>0</v>
      </c>
      <c r="AD41" s="31">
        <v>11.5575</v>
      </c>
      <c r="AE41" s="10">
        <f t="shared" si="9"/>
        <v>9.298414</v>
      </c>
      <c r="AF41" s="10">
        <f t="shared" si="10"/>
        <v>0.36983916666666666</v>
      </c>
      <c r="AG41" s="10">
        <f t="shared" si="11"/>
        <v>8.928574833333332</v>
      </c>
      <c r="AH41" s="10">
        <f t="shared" si="12"/>
        <v>0</v>
      </c>
      <c r="AI41" s="10">
        <f t="shared" si="13"/>
        <v>0</v>
      </c>
      <c r="AJ41" s="37">
        <f t="shared" si="14"/>
        <v>0</v>
      </c>
      <c r="AK41" s="50">
        <v>0</v>
      </c>
      <c r="AL41" s="27">
        <v>0</v>
      </c>
      <c r="AM41" s="50">
        <v>0</v>
      </c>
      <c r="AN41" s="50">
        <v>0</v>
      </c>
      <c r="AO41" s="37">
        <f t="shared" si="15"/>
        <v>0</v>
      </c>
      <c r="AP41" s="27">
        <v>0</v>
      </c>
      <c r="AQ41" s="27">
        <v>0</v>
      </c>
      <c r="AR41" s="27">
        <v>0</v>
      </c>
      <c r="AS41" s="27">
        <v>0</v>
      </c>
      <c r="AT41" s="37">
        <f t="shared" si="16"/>
        <v>9.298414</v>
      </c>
      <c r="AU41" s="27">
        <f aca="true" t="shared" si="18" ref="AU41:AU46">P41/1.2</f>
        <v>0.36983916666666666</v>
      </c>
      <c r="AV41" s="27">
        <f>9.298414-AU41</f>
        <v>8.928574833333332</v>
      </c>
      <c r="AW41" s="27">
        <v>0</v>
      </c>
      <c r="AX41" s="27">
        <v>0</v>
      </c>
      <c r="AY41" s="37">
        <f t="shared" si="17"/>
        <v>0</v>
      </c>
      <c r="AZ41" s="27">
        <v>0</v>
      </c>
      <c r="BA41" s="27">
        <v>0</v>
      </c>
      <c r="BB41" s="27">
        <v>0</v>
      </c>
      <c r="BC41" s="27">
        <v>0</v>
      </c>
    </row>
    <row r="42" spans="1:55" s="4" customFormat="1" ht="31.5">
      <c r="A42" s="16" t="s">
        <v>139</v>
      </c>
      <c r="B42" s="17" t="s">
        <v>91</v>
      </c>
      <c r="C42" s="18"/>
      <c r="D42" s="31">
        <v>6.535</v>
      </c>
      <c r="E42" s="10">
        <f t="shared" si="0"/>
        <v>8.265103</v>
      </c>
      <c r="F42" s="10">
        <f t="shared" si="1"/>
        <v>0.218982</v>
      </c>
      <c r="G42" s="10">
        <f t="shared" si="2"/>
        <v>8.046121</v>
      </c>
      <c r="H42" s="10">
        <f t="shared" si="3"/>
        <v>0</v>
      </c>
      <c r="I42" s="10">
        <f t="shared" si="4"/>
        <v>0</v>
      </c>
      <c r="J42" s="37">
        <f t="shared" si="5"/>
        <v>0</v>
      </c>
      <c r="K42" s="27">
        <v>0</v>
      </c>
      <c r="L42" s="27">
        <v>0</v>
      </c>
      <c r="M42" s="27">
        <v>0</v>
      </c>
      <c r="N42" s="27">
        <v>0</v>
      </c>
      <c r="O42" s="37">
        <f t="shared" si="6"/>
        <v>5.619581999999999</v>
      </c>
      <c r="P42" s="27">
        <v>0.218982</v>
      </c>
      <c r="Q42" s="27">
        <v>5.4006</v>
      </c>
      <c r="R42" s="27">
        <v>0</v>
      </c>
      <c r="S42" s="27">
        <v>0</v>
      </c>
      <c r="T42" s="37">
        <f t="shared" si="7"/>
        <v>2.645521</v>
      </c>
      <c r="U42" s="27">
        <v>0</v>
      </c>
      <c r="V42" s="27">
        <v>2.645521</v>
      </c>
      <c r="W42" s="27">
        <v>0</v>
      </c>
      <c r="X42" s="27">
        <v>0</v>
      </c>
      <c r="Y42" s="37">
        <f t="shared" si="8"/>
        <v>0</v>
      </c>
      <c r="Z42" s="27">
        <v>0</v>
      </c>
      <c r="AA42" s="27">
        <v>0</v>
      </c>
      <c r="AB42" s="27">
        <v>0</v>
      </c>
      <c r="AC42" s="27">
        <v>0</v>
      </c>
      <c r="AD42" s="31">
        <v>5.4458</v>
      </c>
      <c r="AE42" s="10">
        <f t="shared" si="9"/>
        <v>6.887617</v>
      </c>
      <c r="AF42" s="10">
        <f t="shared" si="10"/>
        <v>0.182485</v>
      </c>
      <c r="AG42" s="10">
        <f t="shared" si="11"/>
        <v>6.705132</v>
      </c>
      <c r="AH42" s="10">
        <f t="shared" si="12"/>
        <v>0</v>
      </c>
      <c r="AI42" s="10">
        <f t="shared" si="13"/>
        <v>0</v>
      </c>
      <c r="AJ42" s="37">
        <f t="shared" si="14"/>
        <v>0</v>
      </c>
      <c r="AK42" s="50">
        <v>0</v>
      </c>
      <c r="AL42" s="27">
        <v>0</v>
      </c>
      <c r="AM42" s="50">
        <v>0</v>
      </c>
      <c r="AN42" s="50">
        <v>0</v>
      </c>
      <c r="AO42" s="37">
        <f t="shared" si="15"/>
        <v>0</v>
      </c>
      <c r="AP42" s="27">
        <v>0</v>
      </c>
      <c r="AQ42" s="27">
        <v>0</v>
      </c>
      <c r="AR42" s="27">
        <v>0</v>
      </c>
      <c r="AS42" s="27">
        <v>0</v>
      </c>
      <c r="AT42" s="37">
        <f t="shared" si="16"/>
        <v>6.887617</v>
      </c>
      <c r="AU42" s="27">
        <f t="shared" si="18"/>
        <v>0.182485</v>
      </c>
      <c r="AV42" s="27">
        <f>6.887617-AU42</f>
        <v>6.705132</v>
      </c>
      <c r="AW42" s="27">
        <v>0</v>
      </c>
      <c r="AX42" s="27">
        <v>0</v>
      </c>
      <c r="AY42" s="37">
        <f t="shared" si="17"/>
        <v>0</v>
      </c>
      <c r="AZ42" s="27">
        <v>0</v>
      </c>
      <c r="BA42" s="27">
        <v>0</v>
      </c>
      <c r="BB42" s="27">
        <v>0</v>
      </c>
      <c r="BC42" s="27">
        <v>0</v>
      </c>
    </row>
    <row r="43" spans="1:55" s="4" customFormat="1" ht="31.5">
      <c r="A43" s="16" t="s">
        <v>139</v>
      </c>
      <c r="B43" s="17" t="s">
        <v>92</v>
      </c>
      <c r="C43" s="18"/>
      <c r="D43" s="31">
        <v>6.535</v>
      </c>
      <c r="E43" s="10">
        <f t="shared" si="0"/>
        <v>5.103001</v>
      </c>
      <c r="F43" s="10">
        <f t="shared" si="1"/>
        <v>0.218982</v>
      </c>
      <c r="G43" s="10">
        <f t="shared" si="2"/>
        <v>4.884019</v>
      </c>
      <c r="H43" s="10">
        <f t="shared" si="3"/>
        <v>0</v>
      </c>
      <c r="I43" s="10">
        <f t="shared" si="4"/>
        <v>0</v>
      </c>
      <c r="J43" s="37">
        <f t="shared" si="5"/>
        <v>0</v>
      </c>
      <c r="K43" s="27">
        <v>0</v>
      </c>
      <c r="L43" s="27">
        <v>0</v>
      </c>
      <c r="M43" s="27">
        <v>0</v>
      </c>
      <c r="N43" s="27">
        <v>0</v>
      </c>
      <c r="O43" s="37">
        <f t="shared" si="6"/>
        <v>3.409896</v>
      </c>
      <c r="P43" s="27">
        <v>0.218982</v>
      </c>
      <c r="Q43" s="27">
        <v>3.190914</v>
      </c>
      <c r="R43" s="27">
        <v>0</v>
      </c>
      <c r="S43" s="27">
        <v>0</v>
      </c>
      <c r="T43" s="37">
        <f t="shared" si="7"/>
        <v>1.693105</v>
      </c>
      <c r="U43" s="27">
        <v>0</v>
      </c>
      <c r="V43" s="27">
        <v>1.693105</v>
      </c>
      <c r="W43" s="27">
        <v>0</v>
      </c>
      <c r="X43" s="27">
        <v>0</v>
      </c>
      <c r="Y43" s="37">
        <f t="shared" si="8"/>
        <v>0</v>
      </c>
      <c r="Z43" s="27">
        <v>0</v>
      </c>
      <c r="AA43" s="27">
        <v>0</v>
      </c>
      <c r="AB43" s="27">
        <v>0</v>
      </c>
      <c r="AC43" s="27">
        <v>0</v>
      </c>
      <c r="AD43" s="31">
        <v>5.4458</v>
      </c>
      <c r="AE43" s="10">
        <f t="shared" si="9"/>
        <v>4.252501</v>
      </c>
      <c r="AF43" s="10">
        <f t="shared" si="10"/>
        <v>0.182485</v>
      </c>
      <c r="AG43" s="10">
        <f t="shared" si="11"/>
        <v>4.070016</v>
      </c>
      <c r="AH43" s="10">
        <f t="shared" si="12"/>
        <v>0</v>
      </c>
      <c r="AI43" s="10">
        <f t="shared" si="13"/>
        <v>0</v>
      </c>
      <c r="AJ43" s="37">
        <f t="shared" si="14"/>
        <v>0</v>
      </c>
      <c r="AK43" s="50">
        <v>0</v>
      </c>
      <c r="AL43" s="27">
        <v>0</v>
      </c>
      <c r="AM43" s="50">
        <v>0</v>
      </c>
      <c r="AN43" s="50">
        <v>0</v>
      </c>
      <c r="AO43" s="37">
        <f t="shared" si="15"/>
        <v>0</v>
      </c>
      <c r="AP43" s="27">
        <v>0</v>
      </c>
      <c r="AQ43" s="27">
        <v>0</v>
      </c>
      <c r="AR43" s="27">
        <v>0</v>
      </c>
      <c r="AS43" s="27">
        <v>0</v>
      </c>
      <c r="AT43" s="37">
        <f t="shared" si="16"/>
        <v>4.252501</v>
      </c>
      <c r="AU43" s="27">
        <f t="shared" si="18"/>
        <v>0.182485</v>
      </c>
      <c r="AV43" s="27">
        <f>4.252501-AU43</f>
        <v>4.070016</v>
      </c>
      <c r="AW43" s="27">
        <v>0</v>
      </c>
      <c r="AX43" s="27">
        <v>0</v>
      </c>
      <c r="AY43" s="37">
        <f t="shared" si="17"/>
        <v>0</v>
      </c>
      <c r="AZ43" s="27">
        <v>0</v>
      </c>
      <c r="BA43" s="27">
        <v>0</v>
      </c>
      <c r="BB43" s="27">
        <v>0</v>
      </c>
      <c r="BC43" s="27">
        <v>0</v>
      </c>
    </row>
    <row r="44" spans="1:55" s="4" customFormat="1" ht="31.5">
      <c r="A44" s="16" t="s">
        <v>139</v>
      </c>
      <c r="B44" s="17" t="s">
        <v>93</v>
      </c>
      <c r="C44" s="18"/>
      <c r="D44" s="31">
        <v>8.4235</v>
      </c>
      <c r="E44" s="10">
        <f t="shared" si="0"/>
        <v>10.004061</v>
      </c>
      <c r="F44" s="10">
        <f t="shared" si="1"/>
        <v>0.263316</v>
      </c>
      <c r="G44" s="10">
        <f t="shared" si="2"/>
        <v>9.740745</v>
      </c>
      <c r="H44" s="10">
        <f t="shared" si="3"/>
        <v>0</v>
      </c>
      <c r="I44" s="10">
        <f t="shared" si="4"/>
        <v>0</v>
      </c>
      <c r="J44" s="37">
        <f t="shared" si="5"/>
        <v>0</v>
      </c>
      <c r="K44" s="27">
        <v>0</v>
      </c>
      <c r="L44" s="27">
        <v>0</v>
      </c>
      <c r="M44" s="27">
        <v>0</v>
      </c>
      <c r="N44" s="27">
        <v>0</v>
      </c>
      <c r="O44" s="37">
        <f t="shared" si="6"/>
        <v>8.213025</v>
      </c>
      <c r="P44" s="27">
        <v>0.263316</v>
      </c>
      <c r="Q44" s="27">
        <v>7.949709</v>
      </c>
      <c r="R44" s="27">
        <v>0</v>
      </c>
      <c r="S44" s="27">
        <v>0</v>
      </c>
      <c r="T44" s="37">
        <f t="shared" si="7"/>
        <v>1.791036</v>
      </c>
      <c r="U44" s="27">
        <v>0</v>
      </c>
      <c r="V44" s="27">
        <v>1.791036</v>
      </c>
      <c r="W44" s="27">
        <v>0</v>
      </c>
      <c r="X44" s="27">
        <v>0</v>
      </c>
      <c r="Y44" s="37">
        <f t="shared" si="8"/>
        <v>0</v>
      </c>
      <c r="Z44" s="27">
        <v>0</v>
      </c>
      <c r="AA44" s="27">
        <v>0</v>
      </c>
      <c r="AB44" s="27">
        <v>0</v>
      </c>
      <c r="AC44" s="27">
        <v>0</v>
      </c>
      <c r="AD44" s="31">
        <v>7.02</v>
      </c>
      <c r="AE44" s="10">
        <f t="shared" si="9"/>
        <v>8.336745</v>
      </c>
      <c r="AF44" s="10">
        <f t="shared" si="10"/>
        <v>0.21943000000000001</v>
      </c>
      <c r="AG44" s="10">
        <f t="shared" si="11"/>
        <v>8.117315000000001</v>
      </c>
      <c r="AH44" s="10">
        <f t="shared" si="12"/>
        <v>0</v>
      </c>
      <c r="AI44" s="10">
        <f t="shared" si="13"/>
        <v>0</v>
      </c>
      <c r="AJ44" s="37">
        <f t="shared" si="14"/>
        <v>0</v>
      </c>
      <c r="AK44" s="50">
        <v>0</v>
      </c>
      <c r="AL44" s="27">
        <v>0</v>
      </c>
      <c r="AM44" s="50">
        <v>0</v>
      </c>
      <c r="AN44" s="50">
        <v>0</v>
      </c>
      <c r="AO44" s="37">
        <f t="shared" si="15"/>
        <v>0</v>
      </c>
      <c r="AP44" s="27">
        <v>0</v>
      </c>
      <c r="AQ44" s="27">
        <v>0</v>
      </c>
      <c r="AR44" s="27">
        <v>0</v>
      </c>
      <c r="AS44" s="27">
        <v>0</v>
      </c>
      <c r="AT44" s="37">
        <f t="shared" si="16"/>
        <v>8.336745</v>
      </c>
      <c r="AU44" s="27">
        <f t="shared" si="18"/>
        <v>0.21943000000000001</v>
      </c>
      <c r="AV44" s="27">
        <f>8.336745-AU44</f>
        <v>8.117315000000001</v>
      </c>
      <c r="AW44" s="27">
        <v>0</v>
      </c>
      <c r="AX44" s="27">
        <v>0</v>
      </c>
      <c r="AY44" s="37">
        <f t="shared" si="17"/>
        <v>0</v>
      </c>
      <c r="AZ44" s="27">
        <v>0</v>
      </c>
      <c r="BA44" s="27">
        <v>0</v>
      </c>
      <c r="BB44" s="27">
        <v>0</v>
      </c>
      <c r="BC44" s="27">
        <v>0</v>
      </c>
    </row>
    <row r="45" spans="1:55" s="11" customFormat="1" ht="31.5">
      <c r="A45" s="16" t="s">
        <v>139</v>
      </c>
      <c r="B45" s="17" t="s">
        <v>94</v>
      </c>
      <c r="C45" s="18"/>
      <c r="D45" s="31">
        <v>8.4235</v>
      </c>
      <c r="E45" s="10">
        <f t="shared" si="0"/>
        <v>6.428426</v>
      </c>
      <c r="F45" s="10">
        <f t="shared" si="1"/>
        <v>0.263316</v>
      </c>
      <c r="G45" s="10">
        <f t="shared" si="2"/>
        <v>6.16511</v>
      </c>
      <c r="H45" s="10">
        <f t="shared" si="3"/>
        <v>0</v>
      </c>
      <c r="I45" s="10">
        <f t="shared" si="4"/>
        <v>0</v>
      </c>
      <c r="J45" s="37">
        <f t="shared" si="5"/>
        <v>0</v>
      </c>
      <c r="K45" s="27">
        <v>0</v>
      </c>
      <c r="L45" s="27">
        <v>0</v>
      </c>
      <c r="M45" s="27">
        <v>0</v>
      </c>
      <c r="N45" s="27">
        <v>0</v>
      </c>
      <c r="O45" s="37">
        <f t="shared" si="6"/>
        <v>5.261304</v>
      </c>
      <c r="P45" s="27">
        <v>0.263316</v>
      </c>
      <c r="Q45" s="27">
        <v>4.997988</v>
      </c>
      <c r="R45" s="27">
        <v>0</v>
      </c>
      <c r="S45" s="27">
        <v>0</v>
      </c>
      <c r="T45" s="37">
        <f t="shared" si="7"/>
        <v>1.167122</v>
      </c>
      <c r="U45" s="27">
        <v>0</v>
      </c>
      <c r="V45" s="27">
        <v>1.167122</v>
      </c>
      <c r="W45" s="27">
        <v>0</v>
      </c>
      <c r="X45" s="27">
        <v>0</v>
      </c>
      <c r="Y45" s="37">
        <f t="shared" si="8"/>
        <v>0</v>
      </c>
      <c r="Z45" s="27">
        <v>0</v>
      </c>
      <c r="AA45" s="27">
        <v>0</v>
      </c>
      <c r="AB45" s="27">
        <v>0</v>
      </c>
      <c r="AC45" s="27">
        <v>0</v>
      </c>
      <c r="AD45" s="31">
        <v>7.02</v>
      </c>
      <c r="AE45" s="10">
        <f t="shared" si="9"/>
        <v>5.357012</v>
      </c>
      <c r="AF45" s="10">
        <f t="shared" si="10"/>
        <v>0.21943000000000001</v>
      </c>
      <c r="AG45" s="10">
        <f t="shared" si="11"/>
        <v>5.137582</v>
      </c>
      <c r="AH45" s="10">
        <f t="shared" si="12"/>
        <v>0</v>
      </c>
      <c r="AI45" s="10">
        <f t="shared" si="13"/>
        <v>0</v>
      </c>
      <c r="AJ45" s="37">
        <f t="shared" si="14"/>
        <v>0</v>
      </c>
      <c r="AK45" s="49">
        <v>0</v>
      </c>
      <c r="AL45" s="27">
        <v>0</v>
      </c>
      <c r="AM45" s="49">
        <v>0</v>
      </c>
      <c r="AN45" s="49">
        <v>0</v>
      </c>
      <c r="AO45" s="37">
        <f t="shared" si="15"/>
        <v>0</v>
      </c>
      <c r="AP45" s="27">
        <v>0</v>
      </c>
      <c r="AQ45" s="27">
        <v>0</v>
      </c>
      <c r="AR45" s="27">
        <v>0</v>
      </c>
      <c r="AS45" s="27">
        <v>0</v>
      </c>
      <c r="AT45" s="37">
        <f t="shared" si="16"/>
        <v>5.357012</v>
      </c>
      <c r="AU45" s="27">
        <f t="shared" si="18"/>
        <v>0.21943000000000001</v>
      </c>
      <c r="AV45" s="27">
        <f>5.357012-AU45</f>
        <v>5.137582</v>
      </c>
      <c r="AW45" s="27">
        <v>0</v>
      </c>
      <c r="AX45" s="27">
        <v>0</v>
      </c>
      <c r="AY45" s="37">
        <f t="shared" si="17"/>
        <v>0</v>
      </c>
      <c r="AZ45" s="27">
        <v>0</v>
      </c>
      <c r="BA45" s="27">
        <v>0</v>
      </c>
      <c r="BB45" s="27">
        <v>0</v>
      </c>
      <c r="BC45" s="27">
        <v>0</v>
      </c>
    </row>
    <row r="46" spans="1:55" s="4" customFormat="1" ht="31.5">
      <c r="A46" s="16" t="s">
        <v>139</v>
      </c>
      <c r="B46" s="17" t="s">
        <v>95</v>
      </c>
      <c r="C46" s="18"/>
      <c r="D46" s="31">
        <v>1.908</v>
      </c>
      <c r="E46" s="10">
        <f t="shared" si="0"/>
        <v>1.9066990000000001</v>
      </c>
      <c r="F46" s="10">
        <f t="shared" si="1"/>
        <v>0.084086</v>
      </c>
      <c r="G46" s="10">
        <f t="shared" si="2"/>
        <v>1.822613</v>
      </c>
      <c r="H46" s="10">
        <f t="shared" si="3"/>
        <v>0</v>
      </c>
      <c r="I46" s="10">
        <f t="shared" si="4"/>
        <v>0</v>
      </c>
      <c r="J46" s="37">
        <f t="shared" si="5"/>
        <v>0</v>
      </c>
      <c r="K46" s="27">
        <v>0</v>
      </c>
      <c r="L46" s="27">
        <v>0</v>
      </c>
      <c r="M46" s="27">
        <v>0</v>
      </c>
      <c r="N46" s="27">
        <v>0</v>
      </c>
      <c r="O46" s="37">
        <f t="shared" si="6"/>
        <v>0.084086</v>
      </c>
      <c r="P46" s="27">
        <v>0.084086</v>
      </c>
      <c r="Q46" s="27">
        <v>0</v>
      </c>
      <c r="R46" s="27">
        <v>0</v>
      </c>
      <c r="S46" s="27">
        <v>0</v>
      </c>
      <c r="T46" s="37">
        <f t="shared" si="7"/>
        <v>1.822613</v>
      </c>
      <c r="U46" s="27">
        <v>0</v>
      </c>
      <c r="V46" s="27">
        <v>1.822613</v>
      </c>
      <c r="W46" s="27">
        <v>0</v>
      </c>
      <c r="X46" s="27">
        <v>0</v>
      </c>
      <c r="Y46" s="37">
        <f t="shared" si="8"/>
        <v>0</v>
      </c>
      <c r="Z46" s="27">
        <v>0</v>
      </c>
      <c r="AA46" s="27">
        <v>0</v>
      </c>
      <c r="AB46" s="27">
        <v>0</v>
      </c>
      <c r="AC46" s="27">
        <v>0</v>
      </c>
      <c r="AD46" s="31">
        <v>1.59</v>
      </c>
      <c r="AE46" s="10">
        <f t="shared" si="9"/>
        <v>1.588916</v>
      </c>
      <c r="AF46" s="10">
        <f t="shared" si="10"/>
        <v>0.07007166666666667</v>
      </c>
      <c r="AG46" s="10">
        <f t="shared" si="11"/>
        <v>1.5188443333333332</v>
      </c>
      <c r="AH46" s="10">
        <f t="shared" si="12"/>
        <v>0</v>
      </c>
      <c r="AI46" s="10">
        <f t="shared" si="13"/>
        <v>0</v>
      </c>
      <c r="AJ46" s="37">
        <f t="shared" si="14"/>
        <v>0</v>
      </c>
      <c r="AK46" s="50">
        <v>0</v>
      </c>
      <c r="AL46" s="27">
        <v>0</v>
      </c>
      <c r="AM46" s="50">
        <v>0</v>
      </c>
      <c r="AN46" s="50">
        <v>0</v>
      </c>
      <c r="AO46" s="37">
        <f t="shared" si="15"/>
        <v>0</v>
      </c>
      <c r="AP46" s="27">
        <v>0</v>
      </c>
      <c r="AQ46" s="27">
        <v>0</v>
      </c>
      <c r="AR46" s="27">
        <v>0</v>
      </c>
      <c r="AS46" s="27">
        <v>0</v>
      </c>
      <c r="AT46" s="37">
        <f t="shared" si="16"/>
        <v>1.588916</v>
      </c>
      <c r="AU46" s="27">
        <f t="shared" si="18"/>
        <v>0.07007166666666667</v>
      </c>
      <c r="AV46" s="27">
        <f>1.588916-AU46</f>
        <v>1.5188443333333332</v>
      </c>
      <c r="AW46" s="27">
        <v>0</v>
      </c>
      <c r="AX46" s="27">
        <v>0</v>
      </c>
      <c r="AY46" s="37">
        <f t="shared" si="17"/>
        <v>0</v>
      </c>
      <c r="AZ46" s="27">
        <v>0</v>
      </c>
      <c r="BA46" s="27">
        <v>0</v>
      </c>
      <c r="BB46" s="27">
        <v>0</v>
      </c>
      <c r="BC46" s="27">
        <v>0</v>
      </c>
    </row>
    <row r="47" spans="1:55" s="4" customFormat="1" ht="63">
      <c r="A47" s="13" t="s">
        <v>140</v>
      </c>
      <c r="B47" s="21" t="s">
        <v>96</v>
      </c>
      <c r="C47" s="12" t="s">
        <v>97</v>
      </c>
      <c r="D47" s="28">
        <v>2.879</v>
      </c>
      <c r="E47" s="10">
        <f t="shared" si="0"/>
        <v>2.7160469999999997</v>
      </c>
      <c r="F47" s="10">
        <f t="shared" si="1"/>
        <v>0.167603</v>
      </c>
      <c r="G47" s="10">
        <f t="shared" si="2"/>
        <v>2.548444</v>
      </c>
      <c r="H47" s="10">
        <f t="shared" si="3"/>
        <v>0</v>
      </c>
      <c r="I47" s="10">
        <f t="shared" si="4"/>
        <v>0</v>
      </c>
      <c r="J47" s="37">
        <f t="shared" si="5"/>
        <v>0</v>
      </c>
      <c r="K47" s="28">
        <v>0</v>
      </c>
      <c r="L47" s="28">
        <v>0</v>
      </c>
      <c r="M47" s="28">
        <v>0</v>
      </c>
      <c r="N47" s="28">
        <v>0</v>
      </c>
      <c r="O47" s="37">
        <f t="shared" si="6"/>
        <v>0.7100519999999999</v>
      </c>
      <c r="P47" s="28">
        <f>P48+P49</f>
        <v>0.167603</v>
      </c>
      <c r="Q47" s="28">
        <f>Q48+Q49</f>
        <v>0.542449</v>
      </c>
      <c r="R47" s="28">
        <f>R48+R49</f>
        <v>0</v>
      </c>
      <c r="S47" s="28">
        <f>S48+S49</f>
        <v>0</v>
      </c>
      <c r="T47" s="37">
        <f t="shared" si="7"/>
        <v>2.005995</v>
      </c>
      <c r="U47" s="28">
        <f>U48+U49</f>
        <v>0</v>
      </c>
      <c r="V47" s="28">
        <f>V48+V49</f>
        <v>2.005995</v>
      </c>
      <c r="W47" s="28">
        <f>W48+W49</f>
        <v>0</v>
      </c>
      <c r="X47" s="28">
        <f>X48+X49</f>
        <v>0</v>
      </c>
      <c r="Y47" s="37">
        <f t="shared" si="8"/>
        <v>0</v>
      </c>
      <c r="Z47" s="28">
        <f>Z48+Z49</f>
        <v>0</v>
      </c>
      <c r="AA47" s="28">
        <f>AA48+AA49</f>
        <v>0</v>
      </c>
      <c r="AB47" s="28">
        <f>AB48+AB49</f>
        <v>0</v>
      </c>
      <c r="AC47" s="28">
        <f>AC48+AC49</f>
        <v>0</v>
      </c>
      <c r="AD47" s="28">
        <v>2.3991</v>
      </c>
      <c r="AE47" s="10">
        <f t="shared" si="9"/>
        <v>2.2633720000000004</v>
      </c>
      <c r="AF47" s="10">
        <f t="shared" si="10"/>
        <v>0.1594186862745098</v>
      </c>
      <c r="AG47" s="10">
        <f t="shared" si="11"/>
        <v>2.10395331372549</v>
      </c>
      <c r="AH47" s="10">
        <f t="shared" si="12"/>
        <v>0</v>
      </c>
      <c r="AI47" s="10">
        <f t="shared" si="13"/>
        <v>0</v>
      </c>
      <c r="AJ47" s="37">
        <f t="shared" si="14"/>
        <v>0</v>
      </c>
      <c r="AK47" s="50">
        <v>0</v>
      </c>
      <c r="AL47" s="28">
        <f>AL48+AL49</f>
        <v>0</v>
      </c>
      <c r="AM47" s="50">
        <v>0</v>
      </c>
      <c r="AN47" s="50">
        <v>0</v>
      </c>
      <c r="AO47" s="37">
        <f t="shared" si="15"/>
        <v>0.47979400000000005</v>
      </c>
      <c r="AP47" s="50">
        <v>0.027753</v>
      </c>
      <c r="AQ47" s="28">
        <f>AQ48+AQ49</f>
        <v>0.452041</v>
      </c>
      <c r="AR47" s="50">
        <v>0</v>
      </c>
      <c r="AS47" s="50">
        <v>0</v>
      </c>
      <c r="AT47" s="37">
        <f t="shared" si="16"/>
        <v>1.783578</v>
      </c>
      <c r="AU47" s="28">
        <f>AU48+AU49</f>
        <v>0.1316656862745098</v>
      </c>
      <c r="AV47" s="28">
        <f>AV48+AV49</f>
        <v>1.6519123137254903</v>
      </c>
      <c r="AW47" s="28">
        <f>AW48+AW49</f>
        <v>0</v>
      </c>
      <c r="AX47" s="28">
        <f>AX48+AX49</f>
        <v>0</v>
      </c>
      <c r="AY47" s="37">
        <f t="shared" si="17"/>
        <v>0</v>
      </c>
      <c r="AZ47" s="28">
        <f>AZ48+AZ49</f>
        <v>0</v>
      </c>
      <c r="BA47" s="28">
        <f>BA48+BA49</f>
        <v>0</v>
      </c>
      <c r="BB47" s="28">
        <f>BB48+BB49</f>
        <v>0</v>
      </c>
      <c r="BC47" s="28">
        <f>BC48+BC49</f>
        <v>0</v>
      </c>
    </row>
    <row r="48" spans="1:55" s="4" customFormat="1" ht="31.5">
      <c r="A48" s="16" t="s">
        <v>140</v>
      </c>
      <c r="B48" s="17" t="s">
        <v>98</v>
      </c>
      <c r="C48" s="18" t="s">
        <v>76</v>
      </c>
      <c r="D48" s="31">
        <v>0.592</v>
      </c>
      <c r="E48" s="10">
        <f t="shared" si="0"/>
        <v>0.575753</v>
      </c>
      <c r="F48" s="10">
        <f t="shared" si="1"/>
        <v>0.033304</v>
      </c>
      <c r="G48" s="10">
        <f t="shared" si="2"/>
        <v>0.542449</v>
      </c>
      <c r="H48" s="10">
        <f t="shared" si="3"/>
        <v>0</v>
      </c>
      <c r="I48" s="10">
        <f t="shared" si="4"/>
        <v>0</v>
      </c>
      <c r="J48" s="37">
        <f t="shared" si="5"/>
        <v>0</v>
      </c>
      <c r="K48" s="27">
        <v>0</v>
      </c>
      <c r="L48" s="27">
        <v>0</v>
      </c>
      <c r="M48" s="27">
        <v>0</v>
      </c>
      <c r="N48" s="27">
        <v>0</v>
      </c>
      <c r="O48" s="37">
        <f t="shared" si="6"/>
        <v>0.575753</v>
      </c>
      <c r="P48" s="27">
        <v>0.033304</v>
      </c>
      <c r="Q48" s="27">
        <v>0.542449</v>
      </c>
      <c r="R48" s="27">
        <v>0</v>
      </c>
      <c r="S48" s="27">
        <v>0</v>
      </c>
      <c r="T48" s="37">
        <f t="shared" si="7"/>
        <v>0</v>
      </c>
      <c r="U48" s="27">
        <v>0</v>
      </c>
      <c r="V48" s="27">
        <v>0</v>
      </c>
      <c r="W48" s="27">
        <v>0</v>
      </c>
      <c r="X48" s="27">
        <v>0</v>
      </c>
      <c r="Y48" s="37">
        <f t="shared" si="8"/>
        <v>0</v>
      </c>
      <c r="Z48" s="27">
        <v>0</v>
      </c>
      <c r="AA48" s="27">
        <v>0</v>
      </c>
      <c r="AB48" s="27">
        <v>0</v>
      </c>
      <c r="AC48" s="27">
        <v>0</v>
      </c>
      <c r="AD48" s="31">
        <v>0.4933</v>
      </c>
      <c r="AE48" s="10">
        <f t="shared" si="9"/>
        <v>0.47979400000000005</v>
      </c>
      <c r="AF48" s="10">
        <f t="shared" si="10"/>
        <v>0.027753</v>
      </c>
      <c r="AG48" s="10">
        <f t="shared" si="11"/>
        <v>0.452041</v>
      </c>
      <c r="AH48" s="10">
        <f t="shared" si="12"/>
        <v>0</v>
      </c>
      <c r="AI48" s="10">
        <f t="shared" si="13"/>
        <v>0</v>
      </c>
      <c r="AJ48" s="37">
        <f t="shared" si="14"/>
        <v>0</v>
      </c>
      <c r="AK48" s="49">
        <v>0</v>
      </c>
      <c r="AL48" s="27">
        <v>0</v>
      </c>
      <c r="AM48" s="49">
        <v>0</v>
      </c>
      <c r="AN48" s="49">
        <v>0</v>
      </c>
      <c r="AO48" s="37">
        <f t="shared" si="15"/>
        <v>0.47979400000000005</v>
      </c>
      <c r="AP48" s="49">
        <v>0.027753</v>
      </c>
      <c r="AQ48" s="27">
        <v>0.452041</v>
      </c>
      <c r="AR48" s="49">
        <v>0</v>
      </c>
      <c r="AS48" s="49">
        <v>0</v>
      </c>
      <c r="AT48" s="37">
        <f t="shared" si="16"/>
        <v>0</v>
      </c>
      <c r="AU48" s="27">
        <v>0</v>
      </c>
      <c r="AV48" s="27">
        <v>0</v>
      </c>
      <c r="AW48" s="27">
        <v>0</v>
      </c>
      <c r="AX48" s="27">
        <v>0</v>
      </c>
      <c r="AY48" s="37">
        <f t="shared" si="17"/>
        <v>0</v>
      </c>
      <c r="AZ48" s="27">
        <v>0</v>
      </c>
      <c r="BA48" s="27">
        <v>0</v>
      </c>
      <c r="BB48" s="27">
        <v>0</v>
      </c>
      <c r="BC48" s="27">
        <v>0</v>
      </c>
    </row>
    <row r="49" spans="1:55" s="4" customFormat="1" ht="73.5">
      <c r="A49" s="16" t="s">
        <v>140</v>
      </c>
      <c r="B49" s="17" t="s">
        <v>99</v>
      </c>
      <c r="C49" s="18" t="s">
        <v>76</v>
      </c>
      <c r="D49" s="31">
        <v>2.287</v>
      </c>
      <c r="E49" s="10">
        <f t="shared" si="0"/>
        <v>2.140294</v>
      </c>
      <c r="F49" s="10">
        <f t="shared" si="1"/>
        <v>0.134299</v>
      </c>
      <c r="G49" s="10">
        <f t="shared" si="2"/>
        <v>2.005995</v>
      </c>
      <c r="H49" s="10">
        <f t="shared" si="3"/>
        <v>0</v>
      </c>
      <c r="I49" s="10">
        <f t="shared" si="4"/>
        <v>0</v>
      </c>
      <c r="J49" s="37">
        <f t="shared" si="5"/>
        <v>0</v>
      </c>
      <c r="K49" s="27">
        <v>0</v>
      </c>
      <c r="L49" s="27">
        <v>0</v>
      </c>
      <c r="M49" s="27">
        <v>0</v>
      </c>
      <c r="N49" s="27">
        <v>0</v>
      </c>
      <c r="O49" s="37">
        <f t="shared" si="6"/>
        <v>0.134299</v>
      </c>
      <c r="P49" s="27">
        <v>0.134299</v>
      </c>
      <c r="Q49" s="27">
        <v>0</v>
      </c>
      <c r="R49" s="27">
        <v>0</v>
      </c>
      <c r="S49" s="27">
        <v>0</v>
      </c>
      <c r="T49" s="37">
        <f t="shared" si="7"/>
        <v>2.005995</v>
      </c>
      <c r="U49" s="27">
        <v>0</v>
      </c>
      <c r="V49" s="27">
        <v>2.005995</v>
      </c>
      <c r="W49" s="27">
        <v>0</v>
      </c>
      <c r="X49" s="27">
        <v>0</v>
      </c>
      <c r="Y49" s="37">
        <f t="shared" si="8"/>
        <v>0</v>
      </c>
      <c r="Z49" s="27">
        <v>0</v>
      </c>
      <c r="AA49" s="27">
        <v>0</v>
      </c>
      <c r="AB49" s="27">
        <v>0</v>
      </c>
      <c r="AC49" s="27">
        <v>0</v>
      </c>
      <c r="AD49" s="31">
        <v>1.9058</v>
      </c>
      <c r="AE49" s="10">
        <f t="shared" si="9"/>
        <v>1.783578</v>
      </c>
      <c r="AF49" s="10">
        <f t="shared" si="10"/>
        <v>0.1316656862745098</v>
      </c>
      <c r="AG49" s="10">
        <f t="shared" si="11"/>
        <v>1.6519123137254903</v>
      </c>
      <c r="AH49" s="10">
        <f t="shared" si="12"/>
        <v>0</v>
      </c>
      <c r="AI49" s="10">
        <f t="shared" si="13"/>
        <v>0</v>
      </c>
      <c r="AJ49" s="37">
        <f t="shared" si="14"/>
        <v>0</v>
      </c>
      <c r="AK49" s="50">
        <v>0</v>
      </c>
      <c r="AL49" s="27">
        <v>0</v>
      </c>
      <c r="AM49" s="50">
        <v>0</v>
      </c>
      <c r="AN49" s="50">
        <v>0</v>
      </c>
      <c r="AO49" s="37">
        <f t="shared" si="15"/>
        <v>0</v>
      </c>
      <c r="AP49" s="27">
        <v>0</v>
      </c>
      <c r="AQ49" s="27">
        <v>0</v>
      </c>
      <c r="AR49" s="27">
        <v>0</v>
      </c>
      <c r="AS49" s="27">
        <v>0</v>
      </c>
      <c r="AT49" s="37">
        <f t="shared" si="16"/>
        <v>1.783578</v>
      </c>
      <c r="AU49" s="27">
        <f>P49/1.02</f>
        <v>0.1316656862745098</v>
      </c>
      <c r="AV49" s="27">
        <f>1.783578-AU49</f>
        <v>1.6519123137254903</v>
      </c>
      <c r="AW49" s="27">
        <v>0</v>
      </c>
      <c r="AX49" s="27">
        <v>0</v>
      </c>
      <c r="AY49" s="37">
        <f t="shared" si="17"/>
        <v>0</v>
      </c>
      <c r="AZ49" s="27">
        <v>0</v>
      </c>
      <c r="BA49" s="27">
        <v>0</v>
      </c>
      <c r="BB49" s="27">
        <v>0</v>
      </c>
      <c r="BC49" s="27">
        <v>0</v>
      </c>
    </row>
    <row r="50" spans="1:55" s="4" customFormat="1" ht="52.5">
      <c r="A50" s="13" t="s">
        <v>141</v>
      </c>
      <c r="B50" s="14" t="s">
        <v>142</v>
      </c>
      <c r="C50" s="12" t="s">
        <v>105</v>
      </c>
      <c r="D50" s="28">
        <v>122.498</v>
      </c>
      <c r="E50" s="10">
        <f t="shared" si="0"/>
        <v>205.69118</v>
      </c>
      <c r="F50" s="10">
        <f t="shared" si="1"/>
        <v>83.192922</v>
      </c>
      <c r="G50" s="10">
        <f t="shared" si="2"/>
        <v>39.305336</v>
      </c>
      <c r="H50" s="10">
        <f t="shared" si="3"/>
        <v>83.192922</v>
      </c>
      <c r="I50" s="10">
        <f t="shared" si="4"/>
        <v>0</v>
      </c>
      <c r="J50" s="37">
        <f t="shared" si="5"/>
        <v>166.385844</v>
      </c>
      <c r="K50" s="28">
        <v>83.192922</v>
      </c>
      <c r="L50" s="28">
        <f>L51</f>
        <v>0</v>
      </c>
      <c r="M50" s="28">
        <v>83.192922</v>
      </c>
      <c r="N50" s="28">
        <v>0</v>
      </c>
      <c r="O50" s="37">
        <f t="shared" si="6"/>
        <v>16.09303</v>
      </c>
      <c r="P50" s="28">
        <f aca="true" t="shared" si="19" ref="P50:S51">P51</f>
        <v>0</v>
      </c>
      <c r="Q50" s="28">
        <f t="shared" si="19"/>
        <v>16.09303</v>
      </c>
      <c r="R50" s="28">
        <f t="shared" si="19"/>
        <v>0</v>
      </c>
      <c r="S50" s="28">
        <f t="shared" si="19"/>
        <v>0</v>
      </c>
      <c r="T50" s="37">
        <f t="shared" si="7"/>
        <v>23.212306</v>
      </c>
      <c r="U50" s="28">
        <f aca="true" t="shared" si="20" ref="U50:X51">U51</f>
        <v>0</v>
      </c>
      <c r="V50" s="28">
        <f t="shared" si="20"/>
        <v>23.212306</v>
      </c>
      <c r="W50" s="28">
        <f t="shared" si="20"/>
        <v>0</v>
      </c>
      <c r="X50" s="28">
        <f t="shared" si="20"/>
        <v>0</v>
      </c>
      <c r="Y50" s="37">
        <f t="shared" si="8"/>
        <v>0</v>
      </c>
      <c r="Z50" s="28">
        <f aca="true" t="shared" si="21" ref="Z50:AC51">Z51</f>
        <v>0</v>
      </c>
      <c r="AA50" s="28">
        <f t="shared" si="21"/>
        <v>0</v>
      </c>
      <c r="AB50" s="28">
        <f t="shared" si="21"/>
        <v>0</v>
      </c>
      <c r="AC50" s="28">
        <f t="shared" si="21"/>
        <v>0</v>
      </c>
      <c r="AD50" s="28">
        <v>102.0816</v>
      </c>
      <c r="AE50" s="10">
        <f t="shared" si="9"/>
        <v>104.50223499999998</v>
      </c>
      <c r="AF50" s="10">
        <f t="shared" si="10"/>
        <v>0</v>
      </c>
      <c r="AG50" s="10">
        <f t="shared" si="11"/>
        <v>35.1748</v>
      </c>
      <c r="AH50" s="10">
        <f t="shared" si="12"/>
        <v>69.327435</v>
      </c>
      <c r="AI50" s="10">
        <f t="shared" si="13"/>
        <v>0</v>
      </c>
      <c r="AJ50" s="37">
        <f t="shared" si="14"/>
        <v>0</v>
      </c>
      <c r="AK50" s="50">
        <v>0</v>
      </c>
      <c r="AL50" s="28">
        <f>AL51</f>
        <v>0</v>
      </c>
      <c r="AM50" s="50">
        <v>0</v>
      </c>
      <c r="AN50" s="50">
        <v>0</v>
      </c>
      <c r="AO50" s="37">
        <f t="shared" si="15"/>
        <v>0</v>
      </c>
      <c r="AP50" s="27">
        <v>0</v>
      </c>
      <c r="AQ50" s="27">
        <v>0</v>
      </c>
      <c r="AR50" s="27">
        <v>0</v>
      </c>
      <c r="AS50" s="27">
        <v>0</v>
      </c>
      <c r="AT50" s="37">
        <f t="shared" si="16"/>
        <v>104.50223499999998</v>
      </c>
      <c r="AU50" s="28">
        <f aca="true" t="shared" si="22" ref="AU50:AX51">AU51</f>
        <v>0</v>
      </c>
      <c r="AV50" s="28">
        <f t="shared" si="22"/>
        <v>35.1748</v>
      </c>
      <c r="AW50" s="28">
        <f t="shared" si="22"/>
        <v>69.327435</v>
      </c>
      <c r="AX50" s="28">
        <f t="shared" si="22"/>
        <v>0</v>
      </c>
      <c r="AY50" s="37">
        <f t="shared" si="17"/>
        <v>0</v>
      </c>
      <c r="AZ50" s="28">
        <f aca="true" t="shared" si="23" ref="AZ50:BC51">AZ51</f>
        <v>0</v>
      </c>
      <c r="BA50" s="28">
        <f t="shared" si="23"/>
        <v>0</v>
      </c>
      <c r="BB50" s="28">
        <f t="shared" si="23"/>
        <v>0</v>
      </c>
      <c r="BC50" s="28">
        <f t="shared" si="23"/>
        <v>0</v>
      </c>
    </row>
    <row r="51" spans="1:55" s="4" customFormat="1" ht="52.5">
      <c r="A51" s="13" t="s">
        <v>143</v>
      </c>
      <c r="B51" s="15" t="s">
        <v>106</v>
      </c>
      <c r="C51" s="12" t="s">
        <v>107</v>
      </c>
      <c r="D51" s="28">
        <v>122.498</v>
      </c>
      <c r="E51" s="10">
        <f t="shared" si="0"/>
        <v>205.69118</v>
      </c>
      <c r="F51" s="10">
        <f t="shared" si="1"/>
        <v>83.192922</v>
      </c>
      <c r="G51" s="10">
        <f t="shared" si="2"/>
        <v>39.305336</v>
      </c>
      <c r="H51" s="10">
        <f t="shared" si="3"/>
        <v>83.192922</v>
      </c>
      <c r="I51" s="10">
        <f t="shared" si="4"/>
        <v>0</v>
      </c>
      <c r="J51" s="37">
        <f t="shared" si="5"/>
        <v>166.385844</v>
      </c>
      <c r="K51" s="28">
        <v>83.192922</v>
      </c>
      <c r="L51" s="28">
        <f>L52</f>
        <v>0</v>
      </c>
      <c r="M51" s="28">
        <v>83.192922</v>
      </c>
      <c r="N51" s="28">
        <v>0</v>
      </c>
      <c r="O51" s="37">
        <f t="shared" si="6"/>
        <v>16.09303</v>
      </c>
      <c r="P51" s="28">
        <f t="shared" si="19"/>
        <v>0</v>
      </c>
      <c r="Q51" s="28">
        <f t="shared" si="19"/>
        <v>16.09303</v>
      </c>
      <c r="R51" s="28">
        <f t="shared" si="19"/>
        <v>0</v>
      </c>
      <c r="S51" s="28">
        <f t="shared" si="19"/>
        <v>0</v>
      </c>
      <c r="T51" s="37">
        <f t="shared" si="7"/>
        <v>23.212306</v>
      </c>
      <c r="U51" s="28">
        <f t="shared" si="20"/>
        <v>0</v>
      </c>
      <c r="V51" s="28">
        <f t="shared" si="20"/>
        <v>23.212306</v>
      </c>
      <c r="W51" s="28">
        <f t="shared" si="20"/>
        <v>0</v>
      </c>
      <c r="X51" s="28">
        <f t="shared" si="20"/>
        <v>0</v>
      </c>
      <c r="Y51" s="37">
        <f t="shared" si="8"/>
        <v>0</v>
      </c>
      <c r="Z51" s="28">
        <f t="shared" si="21"/>
        <v>0</v>
      </c>
      <c r="AA51" s="28">
        <f t="shared" si="21"/>
        <v>0</v>
      </c>
      <c r="AB51" s="28">
        <f t="shared" si="21"/>
        <v>0</v>
      </c>
      <c r="AC51" s="28">
        <f t="shared" si="21"/>
        <v>0</v>
      </c>
      <c r="AD51" s="28">
        <v>102.0816</v>
      </c>
      <c r="AE51" s="10">
        <f t="shared" si="9"/>
        <v>104.50223499999998</v>
      </c>
      <c r="AF51" s="10">
        <f t="shared" si="10"/>
        <v>0</v>
      </c>
      <c r="AG51" s="10">
        <f t="shared" si="11"/>
        <v>35.1748</v>
      </c>
      <c r="AH51" s="10">
        <f t="shared" si="12"/>
        <v>69.327435</v>
      </c>
      <c r="AI51" s="10">
        <f t="shared" si="13"/>
        <v>0</v>
      </c>
      <c r="AJ51" s="37">
        <f t="shared" si="14"/>
        <v>0</v>
      </c>
      <c r="AK51" s="50">
        <v>0</v>
      </c>
      <c r="AL51" s="28">
        <f>AL52</f>
        <v>0</v>
      </c>
      <c r="AM51" s="50">
        <v>0</v>
      </c>
      <c r="AN51" s="50">
        <v>0</v>
      </c>
      <c r="AO51" s="37">
        <f t="shared" si="15"/>
        <v>0</v>
      </c>
      <c r="AP51" s="27">
        <v>0</v>
      </c>
      <c r="AQ51" s="27">
        <v>0</v>
      </c>
      <c r="AR51" s="27">
        <v>0</v>
      </c>
      <c r="AS51" s="27">
        <v>0</v>
      </c>
      <c r="AT51" s="37">
        <f t="shared" si="16"/>
        <v>104.50223499999998</v>
      </c>
      <c r="AU51" s="28">
        <f t="shared" si="22"/>
        <v>0</v>
      </c>
      <c r="AV51" s="28">
        <f t="shared" si="22"/>
        <v>35.1748</v>
      </c>
      <c r="AW51" s="28">
        <f t="shared" si="22"/>
        <v>69.327435</v>
      </c>
      <c r="AX51" s="28">
        <f t="shared" si="22"/>
        <v>0</v>
      </c>
      <c r="AY51" s="37">
        <f t="shared" si="17"/>
        <v>0</v>
      </c>
      <c r="AZ51" s="28">
        <f t="shared" si="23"/>
        <v>0</v>
      </c>
      <c r="BA51" s="28">
        <f t="shared" si="23"/>
        <v>0</v>
      </c>
      <c r="BB51" s="28">
        <f t="shared" si="23"/>
        <v>0</v>
      </c>
      <c r="BC51" s="28">
        <f t="shared" si="23"/>
        <v>0</v>
      </c>
    </row>
    <row r="52" spans="1:55" s="4" customFormat="1" ht="94.5">
      <c r="A52" s="16" t="s">
        <v>143</v>
      </c>
      <c r="B52" s="19" t="s">
        <v>108</v>
      </c>
      <c r="C52" s="18" t="s">
        <v>76</v>
      </c>
      <c r="D52" s="31">
        <v>122.498</v>
      </c>
      <c r="E52" s="10">
        <f t="shared" si="0"/>
        <v>122.49825799999999</v>
      </c>
      <c r="F52" s="10">
        <f t="shared" si="1"/>
        <v>0</v>
      </c>
      <c r="G52" s="10">
        <f t="shared" si="2"/>
        <v>39.305336</v>
      </c>
      <c r="H52" s="10">
        <f t="shared" si="3"/>
        <v>83.192922</v>
      </c>
      <c r="I52" s="10">
        <f t="shared" si="4"/>
        <v>0</v>
      </c>
      <c r="J52" s="37">
        <f t="shared" si="5"/>
        <v>83.192922</v>
      </c>
      <c r="K52" s="27">
        <v>0</v>
      </c>
      <c r="L52" s="27">
        <v>0</v>
      </c>
      <c r="M52" s="27">
        <v>83.192922</v>
      </c>
      <c r="N52" s="27">
        <v>0</v>
      </c>
      <c r="O52" s="37">
        <f t="shared" si="6"/>
        <v>16.09303</v>
      </c>
      <c r="P52" s="27">
        <v>0</v>
      </c>
      <c r="Q52" s="27">
        <v>16.09303</v>
      </c>
      <c r="R52" s="27">
        <v>0</v>
      </c>
      <c r="S52" s="27">
        <v>0</v>
      </c>
      <c r="T52" s="37">
        <f t="shared" si="7"/>
        <v>23.212306</v>
      </c>
      <c r="U52" s="27">
        <v>0</v>
      </c>
      <c r="V52" s="27">
        <v>23.212306</v>
      </c>
      <c r="W52" s="27">
        <v>0</v>
      </c>
      <c r="X52" s="27">
        <v>0</v>
      </c>
      <c r="Y52" s="37">
        <f t="shared" si="8"/>
        <v>0</v>
      </c>
      <c r="Z52" s="27">
        <v>0</v>
      </c>
      <c r="AA52" s="27">
        <v>0</v>
      </c>
      <c r="AB52" s="27">
        <v>0</v>
      </c>
      <c r="AC52" s="27">
        <v>0</v>
      </c>
      <c r="AD52" s="31">
        <v>102.0816</v>
      </c>
      <c r="AE52" s="10">
        <f t="shared" si="9"/>
        <v>104.50223499999998</v>
      </c>
      <c r="AF52" s="10">
        <f t="shared" si="10"/>
        <v>0</v>
      </c>
      <c r="AG52" s="10">
        <f t="shared" si="11"/>
        <v>35.1748</v>
      </c>
      <c r="AH52" s="10">
        <f t="shared" si="12"/>
        <v>69.327435</v>
      </c>
      <c r="AI52" s="10">
        <f t="shared" si="13"/>
        <v>0</v>
      </c>
      <c r="AJ52" s="37">
        <f t="shared" si="14"/>
        <v>0</v>
      </c>
      <c r="AK52" s="50">
        <v>0</v>
      </c>
      <c r="AL52" s="27">
        <v>0</v>
      </c>
      <c r="AM52" s="50">
        <v>0</v>
      </c>
      <c r="AN52" s="50">
        <v>0</v>
      </c>
      <c r="AO52" s="37">
        <f t="shared" si="15"/>
        <v>0</v>
      </c>
      <c r="AP52" s="27">
        <v>0</v>
      </c>
      <c r="AQ52" s="27">
        <v>0</v>
      </c>
      <c r="AR52" s="27">
        <v>0</v>
      </c>
      <c r="AS52" s="27">
        <v>0</v>
      </c>
      <c r="AT52" s="37">
        <f t="shared" si="16"/>
        <v>104.50223499999998</v>
      </c>
      <c r="AU52" s="27">
        <v>0</v>
      </c>
      <c r="AV52" s="27">
        <v>35.1748</v>
      </c>
      <c r="AW52" s="27">
        <f>M52/1.2</f>
        <v>69.327435</v>
      </c>
      <c r="AX52" s="27">
        <v>0</v>
      </c>
      <c r="AY52" s="37">
        <f t="shared" si="17"/>
        <v>0</v>
      </c>
      <c r="AZ52" s="27">
        <v>0</v>
      </c>
      <c r="BA52" s="27">
        <v>0</v>
      </c>
      <c r="BB52" s="27">
        <v>0</v>
      </c>
      <c r="BC52" s="27">
        <v>0</v>
      </c>
    </row>
    <row r="53" spans="1:55" s="4" customFormat="1" ht="42">
      <c r="A53" s="22" t="s">
        <v>144</v>
      </c>
      <c r="B53" s="23" t="s">
        <v>145</v>
      </c>
      <c r="C53" s="12" t="s">
        <v>100</v>
      </c>
      <c r="D53" s="28">
        <v>10.96</v>
      </c>
      <c r="E53" s="10">
        <f t="shared" si="0"/>
        <v>10.8784</v>
      </c>
      <c r="F53" s="10">
        <f t="shared" si="1"/>
        <v>0.111642</v>
      </c>
      <c r="G53" s="10">
        <f t="shared" si="2"/>
        <v>3.850525</v>
      </c>
      <c r="H53" s="10">
        <f t="shared" si="3"/>
        <v>0</v>
      </c>
      <c r="I53" s="10">
        <f t="shared" si="4"/>
        <v>6.916233</v>
      </c>
      <c r="J53" s="37">
        <f t="shared" si="5"/>
        <v>0</v>
      </c>
      <c r="K53" s="28">
        <v>0</v>
      </c>
      <c r="L53" s="28">
        <v>0</v>
      </c>
      <c r="M53" s="28">
        <v>0</v>
      </c>
      <c r="N53" s="28">
        <v>0</v>
      </c>
      <c r="O53" s="37">
        <f t="shared" si="6"/>
        <v>0.079585</v>
      </c>
      <c r="P53" s="28">
        <f>SUM(P54:P58)</f>
        <v>0.079585</v>
      </c>
      <c r="Q53" s="28">
        <f>SUM(Q54:Q58)</f>
        <v>0</v>
      </c>
      <c r="R53" s="28">
        <f>SUM(R54:R58)</f>
        <v>0</v>
      </c>
      <c r="S53" s="28">
        <f>SUM(S54:S58)</f>
        <v>0</v>
      </c>
      <c r="T53" s="37">
        <f t="shared" si="7"/>
        <v>3.882582</v>
      </c>
      <c r="U53" s="28">
        <f>SUM(U54:U58)</f>
        <v>0.032057</v>
      </c>
      <c r="V53" s="28">
        <f>SUM(V54:V58)</f>
        <v>3.850525</v>
      </c>
      <c r="W53" s="28">
        <f>SUM(W54:W58)</f>
        <v>0</v>
      </c>
      <c r="X53" s="28">
        <f>SUM(X54:X58)</f>
        <v>0</v>
      </c>
      <c r="Y53" s="37">
        <f t="shared" si="8"/>
        <v>6.916233</v>
      </c>
      <c r="Z53" s="28">
        <f>SUM(Z54:Z58)</f>
        <v>0</v>
      </c>
      <c r="AA53" s="28">
        <f>SUM(AA54:AA58)</f>
        <v>0</v>
      </c>
      <c r="AB53" s="28">
        <f>SUM(AB54:AB58)</f>
        <v>0</v>
      </c>
      <c r="AC53" s="28">
        <f>SUM(AC54:AC58)</f>
        <v>6.916233</v>
      </c>
      <c r="AD53" s="28">
        <v>9.1334</v>
      </c>
      <c r="AE53" s="10">
        <f t="shared" si="9"/>
        <v>9.073782999999999</v>
      </c>
      <c r="AF53" s="10">
        <f t="shared" si="10"/>
        <v>0.093035</v>
      </c>
      <c r="AG53" s="10">
        <f t="shared" si="11"/>
        <v>3.208771</v>
      </c>
      <c r="AH53" s="10">
        <f t="shared" si="12"/>
        <v>0</v>
      </c>
      <c r="AI53" s="10">
        <f t="shared" si="13"/>
        <v>5.771977</v>
      </c>
      <c r="AJ53" s="37">
        <f t="shared" si="14"/>
        <v>0</v>
      </c>
      <c r="AK53" s="50">
        <v>0</v>
      </c>
      <c r="AL53" s="28">
        <f>SUM(AL54:AL58)</f>
        <v>0</v>
      </c>
      <c r="AM53" s="50">
        <v>0</v>
      </c>
      <c r="AN53" s="50">
        <v>0</v>
      </c>
      <c r="AO53" s="37">
        <f t="shared" si="15"/>
        <v>0</v>
      </c>
      <c r="AP53" s="27">
        <v>0</v>
      </c>
      <c r="AQ53" s="27">
        <v>0</v>
      </c>
      <c r="AR53" s="27">
        <v>0</v>
      </c>
      <c r="AS53" s="27">
        <v>0</v>
      </c>
      <c r="AT53" s="37">
        <f t="shared" si="16"/>
        <v>3.301806</v>
      </c>
      <c r="AU53" s="28">
        <f>SUM(AU54:AU58)</f>
        <v>0.093035</v>
      </c>
      <c r="AV53" s="28">
        <f>SUM(AV54:AV58)</f>
        <v>3.208771</v>
      </c>
      <c r="AW53" s="28">
        <f>SUM(AW54:AW58)</f>
        <v>0</v>
      </c>
      <c r="AX53" s="28">
        <f>SUM(AX54:AX58)</f>
        <v>0</v>
      </c>
      <c r="AY53" s="37">
        <f t="shared" si="17"/>
        <v>5.771977</v>
      </c>
      <c r="AZ53" s="28">
        <f>SUM(AZ54:AZ58)</f>
        <v>0</v>
      </c>
      <c r="BA53" s="28">
        <f>SUM(BA54:BA58)</f>
        <v>0</v>
      </c>
      <c r="BB53" s="28">
        <f>SUM(BB54:BB58)</f>
        <v>0</v>
      </c>
      <c r="BC53" s="28">
        <f>SUM(BC54:BC58)</f>
        <v>5.771977</v>
      </c>
    </row>
    <row r="54" spans="1:55" s="11" customFormat="1" ht="21">
      <c r="A54" s="16" t="s">
        <v>144</v>
      </c>
      <c r="B54" s="17" t="s">
        <v>101</v>
      </c>
      <c r="C54" s="18" t="s">
        <v>76</v>
      </c>
      <c r="D54" s="31">
        <v>0.904</v>
      </c>
      <c r="E54" s="10">
        <f t="shared" si="0"/>
        <v>0.878824</v>
      </c>
      <c r="F54" s="10">
        <f t="shared" si="1"/>
        <v>0.024889</v>
      </c>
      <c r="G54" s="10">
        <f t="shared" si="2"/>
        <v>0.853935</v>
      </c>
      <c r="H54" s="10">
        <f t="shared" si="3"/>
        <v>0</v>
      </c>
      <c r="I54" s="10">
        <f t="shared" si="4"/>
        <v>0</v>
      </c>
      <c r="J54" s="37">
        <f t="shared" si="5"/>
        <v>0</v>
      </c>
      <c r="K54" s="27">
        <v>0</v>
      </c>
      <c r="L54" s="27">
        <v>0</v>
      </c>
      <c r="M54" s="27">
        <v>0</v>
      </c>
      <c r="N54" s="27">
        <v>0</v>
      </c>
      <c r="O54" s="37">
        <f t="shared" si="6"/>
        <v>0.024889</v>
      </c>
      <c r="P54" s="27">
        <v>0.024889</v>
      </c>
      <c r="Q54" s="27">
        <v>0</v>
      </c>
      <c r="R54" s="27">
        <v>0</v>
      </c>
      <c r="S54" s="27">
        <v>0</v>
      </c>
      <c r="T54" s="37">
        <f t="shared" si="7"/>
        <v>0.853935</v>
      </c>
      <c r="U54" s="27">
        <v>0</v>
      </c>
      <c r="V54" s="27">
        <v>0.853935</v>
      </c>
      <c r="W54" s="27">
        <v>0</v>
      </c>
      <c r="X54" s="27">
        <v>0</v>
      </c>
      <c r="Y54" s="37">
        <f t="shared" si="8"/>
        <v>0</v>
      </c>
      <c r="Z54" s="27">
        <v>0</v>
      </c>
      <c r="AA54" s="27">
        <v>0</v>
      </c>
      <c r="AB54" s="27">
        <v>0</v>
      </c>
      <c r="AC54" s="27">
        <v>0</v>
      </c>
      <c r="AD54" s="31">
        <v>0.7533</v>
      </c>
      <c r="AE54" s="10">
        <f t="shared" si="9"/>
        <v>0.732354</v>
      </c>
      <c r="AF54" s="10">
        <f t="shared" si="10"/>
        <v>0.020740833333333337</v>
      </c>
      <c r="AG54" s="10">
        <f t="shared" si="11"/>
        <v>0.7116131666666666</v>
      </c>
      <c r="AH54" s="10">
        <f t="shared" si="12"/>
        <v>0</v>
      </c>
      <c r="AI54" s="10">
        <f t="shared" si="13"/>
        <v>0</v>
      </c>
      <c r="AJ54" s="37">
        <f t="shared" si="14"/>
        <v>0</v>
      </c>
      <c r="AK54" s="49">
        <f aca="true" t="shared" si="24" ref="AK54:AN55">AK55</f>
        <v>0</v>
      </c>
      <c r="AL54" s="27">
        <v>0</v>
      </c>
      <c r="AM54" s="49">
        <f t="shared" si="24"/>
        <v>0</v>
      </c>
      <c r="AN54" s="49">
        <f t="shared" si="24"/>
        <v>0</v>
      </c>
      <c r="AO54" s="37">
        <f t="shared" si="15"/>
        <v>0</v>
      </c>
      <c r="AP54" s="27">
        <v>0</v>
      </c>
      <c r="AQ54" s="27">
        <v>0</v>
      </c>
      <c r="AR54" s="27">
        <v>0</v>
      </c>
      <c r="AS54" s="27">
        <v>0</v>
      </c>
      <c r="AT54" s="37">
        <f t="shared" si="16"/>
        <v>0.732354</v>
      </c>
      <c r="AU54" s="27">
        <f>P54/1.2</f>
        <v>0.020740833333333337</v>
      </c>
      <c r="AV54" s="27">
        <f>0.732354-AU54</f>
        <v>0.7116131666666666</v>
      </c>
      <c r="AW54" s="27">
        <v>0</v>
      </c>
      <c r="AX54" s="27">
        <v>0</v>
      </c>
      <c r="AY54" s="37">
        <f t="shared" si="17"/>
        <v>0</v>
      </c>
      <c r="AZ54" s="27">
        <v>0</v>
      </c>
      <c r="BA54" s="27">
        <v>0</v>
      </c>
      <c r="BB54" s="27">
        <v>0</v>
      </c>
      <c r="BC54" s="27">
        <v>0</v>
      </c>
    </row>
    <row r="55" spans="1:55" s="11" customFormat="1" ht="29.25" customHeight="1">
      <c r="A55" s="16" t="s">
        <v>144</v>
      </c>
      <c r="B55" s="17" t="s">
        <v>102</v>
      </c>
      <c r="C55" s="18" t="s">
        <v>76</v>
      </c>
      <c r="D55" s="31">
        <v>1.028</v>
      </c>
      <c r="E55" s="10">
        <f t="shared" si="0"/>
        <v>0.999045</v>
      </c>
      <c r="F55" s="10">
        <f t="shared" si="1"/>
        <v>0.027334</v>
      </c>
      <c r="G55" s="10">
        <f t="shared" si="2"/>
        <v>0.971711</v>
      </c>
      <c r="H55" s="10">
        <f t="shared" si="3"/>
        <v>0</v>
      </c>
      <c r="I55" s="10">
        <f t="shared" si="4"/>
        <v>0</v>
      </c>
      <c r="J55" s="37">
        <f t="shared" si="5"/>
        <v>0</v>
      </c>
      <c r="K55" s="27">
        <v>0</v>
      </c>
      <c r="L55" s="27">
        <v>0</v>
      </c>
      <c r="M55" s="27">
        <v>0</v>
      </c>
      <c r="N55" s="27">
        <v>0</v>
      </c>
      <c r="O55" s="37">
        <f t="shared" si="6"/>
        <v>0.027334</v>
      </c>
      <c r="P55" s="27">
        <v>0.027334</v>
      </c>
      <c r="Q55" s="27">
        <v>0</v>
      </c>
      <c r="R55" s="27">
        <v>0</v>
      </c>
      <c r="S55" s="27">
        <v>0</v>
      </c>
      <c r="T55" s="37">
        <f t="shared" si="7"/>
        <v>0.971711</v>
      </c>
      <c r="U55" s="27">
        <v>0</v>
      </c>
      <c r="V55" s="27">
        <v>0.971711</v>
      </c>
      <c r="W55" s="27">
        <v>0</v>
      </c>
      <c r="X55" s="27">
        <v>0</v>
      </c>
      <c r="Y55" s="37">
        <f t="shared" si="8"/>
        <v>0</v>
      </c>
      <c r="Z55" s="27">
        <v>0</v>
      </c>
      <c r="AA55" s="27">
        <v>0</v>
      </c>
      <c r="AB55" s="27">
        <v>0</v>
      </c>
      <c r="AC55" s="27">
        <v>0</v>
      </c>
      <c r="AD55" s="31">
        <v>0.8567</v>
      </c>
      <c r="AE55" s="10">
        <f t="shared" si="9"/>
        <v>0.832537</v>
      </c>
      <c r="AF55" s="10">
        <f t="shared" si="10"/>
        <v>0.022778333333333334</v>
      </c>
      <c r="AG55" s="10">
        <f t="shared" si="11"/>
        <v>0.8097586666666666</v>
      </c>
      <c r="AH55" s="10">
        <f t="shared" si="12"/>
        <v>0</v>
      </c>
      <c r="AI55" s="10">
        <f t="shared" si="13"/>
        <v>0</v>
      </c>
      <c r="AJ55" s="37">
        <f t="shared" si="14"/>
        <v>0</v>
      </c>
      <c r="AK55" s="49">
        <f t="shared" si="24"/>
        <v>0</v>
      </c>
      <c r="AL55" s="27">
        <v>0</v>
      </c>
      <c r="AM55" s="49">
        <f t="shared" si="24"/>
        <v>0</v>
      </c>
      <c r="AN55" s="49">
        <f t="shared" si="24"/>
        <v>0</v>
      </c>
      <c r="AO55" s="37">
        <f t="shared" si="15"/>
        <v>0</v>
      </c>
      <c r="AP55" s="27">
        <v>0</v>
      </c>
      <c r="AQ55" s="27">
        <v>0</v>
      </c>
      <c r="AR55" s="27">
        <v>0</v>
      </c>
      <c r="AS55" s="27">
        <v>0</v>
      </c>
      <c r="AT55" s="37">
        <f t="shared" si="16"/>
        <v>0.832537</v>
      </c>
      <c r="AU55" s="27">
        <f>P55/1.2</f>
        <v>0.022778333333333334</v>
      </c>
      <c r="AV55" s="27">
        <f>0.832537-AU55</f>
        <v>0.8097586666666666</v>
      </c>
      <c r="AW55" s="27">
        <v>0</v>
      </c>
      <c r="AX55" s="27">
        <v>0</v>
      </c>
      <c r="AY55" s="37">
        <f t="shared" si="17"/>
        <v>0</v>
      </c>
      <c r="AZ55" s="27">
        <v>0</v>
      </c>
      <c r="BA55" s="27">
        <v>0</v>
      </c>
      <c r="BB55" s="27">
        <v>0</v>
      </c>
      <c r="BC55" s="27">
        <v>0</v>
      </c>
    </row>
    <row r="56" spans="1:55" s="4" customFormat="1" ht="66" customHeight="1">
      <c r="A56" s="16" t="s">
        <v>144</v>
      </c>
      <c r="B56" s="17" t="s">
        <v>103</v>
      </c>
      <c r="C56" s="18" t="s">
        <v>76</v>
      </c>
      <c r="D56" s="31">
        <v>0.998</v>
      </c>
      <c r="E56" s="10">
        <f t="shared" si="0"/>
        <v>0.970101</v>
      </c>
      <c r="F56" s="10">
        <f t="shared" si="1"/>
        <v>0.027362</v>
      </c>
      <c r="G56" s="10">
        <f t="shared" si="2"/>
        <v>0.942739</v>
      </c>
      <c r="H56" s="10">
        <f t="shared" si="3"/>
        <v>0</v>
      </c>
      <c r="I56" s="10">
        <f t="shared" si="4"/>
        <v>0</v>
      </c>
      <c r="J56" s="37">
        <f t="shared" si="5"/>
        <v>0</v>
      </c>
      <c r="K56" s="27">
        <v>0</v>
      </c>
      <c r="L56" s="27">
        <v>0</v>
      </c>
      <c r="M56" s="27">
        <v>0</v>
      </c>
      <c r="N56" s="27">
        <v>0</v>
      </c>
      <c r="O56" s="37">
        <f t="shared" si="6"/>
        <v>0.027362</v>
      </c>
      <c r="P56" s="27">
        <v>0.027362</v>
      </c>
      <c r="Q56" s="27">
        <v>0</v>
      </c>
      <c r="R56" s="27">
        <v>0</v>
      </c>
      <c r="S56" s="27">
        <v>0</v>
      </c>
      <c r="T56" s="37">
        <f t="shared" si="7"/>
        <v>0.942739</v>
      </c>
      <c r="U56" s="27">
        <v>0</v>
      </c>
      <c r="V56" s="27">
        <v>0.942739</v>
      </c>
      <c r="W56" s="27">
        <v>0</v>
      </c>
      <c r="X56" s="27">
        <v>0</v>
      </c>
      <c r="Y56" s="37">
        <f t="shared" si="8"/>
        <v>0</v>
      </c>
      <c r="Z56" s="27">
        <v>0</v>
      </c>
      <c r="AA56" s="27">
        <v>0</v>
      </c>
      <c r="AB56" s="27">
        <v>0</v>
      </c>
      <c r="AC56" s="27">
        <v>0</v>
      </c>
      <c r="AD56" s="31">
        <v>0.8317</v>
      </c>
      <c r="AE56" s="10">
        <f t="shared" si="9"/>
        <v>0.808417</v>
      </c>
      <c r="AF56" s="10">
        <f t="shared" si="10"/>
        <v>0.022801666666666668</v>
      </c>
      <c r="AG56" s="10">
        <f t="shared" si="11"/>
        <v>0.7856153333333333</v>
      </c>
      <c r="AH56" s="10">
        <f t="shared" si="12"/>
        <v>0</v>
      </c>
      <c r="AI56" s="10">
        <f t="shared" si="13"/>
        <v>0</v>
      </c>
      <c r="AJ56" s="37">
        <f t="shared" si="14"/>
        <v>0</v>
      </c>
      <c r="AK56" s="50">
        <v>0</v>
      </c>
      <c r="AL56" s="27">
        <v>0</v>
      </c>
      <c r="AM56" s="50">
        <v>0</v>
      </c>
      <c r="AN56" s="50">
        <v>0</v>
      </c>
      <c r="AO56" s="37">
        <f t="shared" si="15"/>
        <v>0</v>
      </c>
      <c r="AP56" s="27">
        <v>0</v>
      </c>
      <c r="AQ56" s="27">
        <v>0</v>
      </c>
      <c r="AR56" s="27">
        <v>0</v>
      </c>
      <c r="AS56" s="27">
        <v>0</v>
      </c>
      <c r="AT56" s="37">
        <f t="shared" si="16"/>
        <v>0.808417</v>
      </c>
      <c r="AU56" s="27">
        <f>P56/1.2</f>
        <v>0.022801666666666668</v>
      </c>
      <c r="AV56" s="27">
        <f>0.808417-AU56</f>
        <v>0.7856153333333333</v>
      </c>
      <c r="AW56" s="27">
        <v>0</v>
      </c>
      <c r="AX56" s="27">
        <v>0</v>
      </c>
      <c r="AY56" s="37">
        <f t="shared" si="17"/>
        <v>0</v>
      </c>
      <c r="AZ56" s="27">
        <v>0</v>
      </c>
      <c r="BA56" s="27">
        <v>0</v>
      </c>
      <c r="BB56" s="27">
        <v>0</v>
      </c>
      <c r="BC56" s="27">
        <v>0</v>
      </c>
    </row>
    <row r="57" spans="1:55" s="11" customFormat="1" ht="21">
      <c r="A57" s="16" t="s">
        <v>144</v>
      </c>
      <c r="B57" s="17" t="s">
        <v>104</v>
      </c>
      <c r="C57" s="18" t="s">
        <v>76</v>
      </c>
      <c r="D57" s="31">
        <v>1.157</v>
      </c>
      <c r="E57" s="10">
        <f t="shared" si="0"/>
        <v>1.114197</v>
      </c>
      <c r="F57" s="10">
        <f t="shared" si="1"/>
        <v>0.032057</v>
      </c>
      <c r="G57" s="10">
        <f t="shared" si="2"/>
        <v>1.08214</v>
      </c>
      <c r="H57" s="10">
        <f t="shared" si="3"/>
        <v>0</v>
      </c>
      <c r="I57" s="10">
        <f t="shared" si="4"/>
        <v>0</v>
      </c>
      <c r="J57" s="37">
        <f t="shared" si="5"/>
        <v>0</v>
      </c>
      <c r="K57" s="27">
        <v>0</v>
      </c>
      <c r="L57" s="27">
        <v>0</v>
      </c>
      <c r="M57" s="27">
        <v>0</v>
      </c>
      <c r="N57" s="27">
        <v>0</v>
      </c>
      <c r="O57" s="37">
        <f t="shared" si="6"/>
        <v>0</v>
      </c>
      <c r="P57" s="27">
        <v>0</v>
      </c>
      <c r="Q57" s="27">
        <v>0</v>
      </c>
      <c r="R57" s="27">
        <v>0</v>
      </c>
      <c r="S57" s="27">
        <v>0</v>
      </c>
      <c r="T57" s="37">
        <f t="shared" si="7"/>
        <v>1.114197</v>
      </c>
      <c r="U57" s="27">
        <v>0.032057</v>
      </c>
      <c r="V57" s="27">
        <v>1.08214</v>
      </c>
      <c r="W57" s="27">
        <v>0</v>
      </c>
      <c r="X57" s="27">
        <v>0</v>
      </c>
      <c r="Y57" s="37">
        <f t="shared" si="8"/>
        <v>0</v>
      </c>
      <c r="Z57" s="27">
        <v>0</v>
      </c>
      <c r="AA57" s="27">
        <v>0</v>
      </c>
      <c r="AB57" s="27">
        <v>0</v>
      </c>
      <c r="AC57" s="27">
        <v>0</v>
      </c>
      <c r="AD57" s="31">
        <v>0.9642</v>
      </c>
      <c r="AE57" s="10">
        <f t="shared" si="9"/>
        <v>0.928498</v>
      </c>
      <c r="AF57" s="10">
        <f t="shared" si="10"/>
        <v>0.02671416666666667</v>
      </c>
      <c r="AG57" s="10">
        <f t="shared" si="11"/>
        <v>0.9017838333333333</v>
      </c>
      <c r="AH57" s="10">
        <f t="shared" si="12"/>
        <v>0</v>
      </c>
      <c r="AI57" s="10">
        <f t="shared" si="13"/>
        <v>0</v>
      </c>
      <c r="AJ57" s="37">
        <f t="shared" si="14"/>
        <v>0</v>
      </c>
      <c r="AK57" s="49">
        <v>0</v>
      </c>
      <c r="AL57" s="27">
        <v>0</v>
      </c>
      <c r="AM57" s="49">
        <v>0</v>
      </c>
      <c r="AN57" s="49">
        <v>0</v>
      </c>
      <c r="AO57" s="37">
        <f t="shared" si="15"/>
        <v>0</v>
      </c>
      <c r="AP57" s="27">
        <v>0</v>
      </c>
      <c r="AQ57" s="27">
        <v>0</v>
      </c>
      <c r="AR57" s="27">
        <v>0</v>
      </c>
      <c r="AS57" s="27">
        <v>0</v>
      </c>
      <c r="AT57" s="37">
        <f t="shared" si="16"/>
        <v>0.928498</v>
      </c>
      <c r="AU57" s="27">
        <f>U57/1.2</f>
        <v>0.02671416666666667</v>
      </c>
      <c r="AV57" s="27">
        <f>0.928498-AU57</f>
        <v>0.9017838333333333</v>
      </c>
      <c r="AW57" s="27">
        <v>0</v>
      </c>
      <c r="AX57" s="27">
        <v>0</v>
      </c>
      <c r="AY57" s="37">
        <f t="shared" si="17"/>
        <v>0</v>
      </c>
      <c r="AZ57" s="27">
        <v>0</v>
      </c>
      <c r="BA57" s="27">
        <v>0</v>
      </c>
      <c r="BB57" s="27">
        <v>0</v>
      </c>
      <c r="BC57" s="27">
        <v>0</v>
      </c>
    </row>
    <row r="58" spans="1:55" s="11" customFormat="1" ht="21">
      <c r="A58" s="16" t="s">
        <v>144</v>
      </c>
      <c r="B58" s="17" t="s">
        <v>110</v>
      </c>
      <c r="C58" s="18" t="s">
        <v>76</v>
      </c>
      <c r="D58" s="31">
        <v>6.873</v>
      </c>
      <c r="E58" s="10">
        <f t="shared" si="0"/>
        <v>6.916233</v>
      </c>
      <c r="F58" s="10">
        <f t="shared" si="1"/>
        <v>0</v>
      </c>
      <c r="G58" s="10">
        <f t="shared" si="2"/>
        <v>0</v>
      </c>
      <c r="H58" s="10">
        <f t="shared" si="3"/>
        <v>0</v>
      </c>
      <c r="I58" s="10">
        <f t="shared" si="4"/>
        <v>6.916233</v>
      </c>
      <c r="J58" s="37">
        <f t="shared" si="5"/>
        <v>0</v>
      </c>
      <c r="K58" s="27">
        <v>0</v>
      </c>
      <c r="L58" s="27">
        <v>0</v>
      </c>
      <c r="M58" s="27">
        <v>0</v>
      </c>
      <c r="N58" s="27">
        <v>0</v>
      </c>
      <c r="O58" s="37">
        <f t="shared" si="6"/>
        <v>0</v>
      </c>
      <c r="P58" s="27">
        <v>0</v>
      </c>
      <c r="Q58" s="27">
        <v>0</v>
      </c>
      <c r="R58" s="27">
        <v>0</v>
      </c>
      <c r="S58" s="27">
        <v>0</v>
      </c>
      <c r="T58" s="37">
        <f t="shared" si="7"/>
        <v>0</v>
      </c>
      <c r="U58" s="27">
        <v>0</v>
      </c>
      <c r="V58" s="27">
        <v>0</v>
      </c>
      <c r="W58" s="27">
        <v>0</v>
      </c>
      <c r="X58" s="27">
        <v>0</v>
      </c>
      <c r="Y58" s="37">
        <f t="shared" si="8"/>
        <v>6.916233</v>
      </c>
      <c r="Z58" s="27">
        <v>0</v>
      </c>
      <c r="AA58" s="27">
        <v>0</v>
      </c>
      <c r="AB58" s="27">
        <v>0</v>
      </c>
      <c r="AC58" s="27">
        <v>6.916233</v>
      </c>
      <c r="AD58" s="31">
        <v>5.7275</v>
      </c>
      <c r="AE58" s="10">
        <f t="shared" si="9"/>
        <v>5.771977</v>
      </c>
      <c r="AF58" s="10">
        <f t="shared" si="10"/>
        <v>0</v>
      </c>
      <c r="AG58" s="10">
        <f t="shared" si="11"/>
        <v>0</v>
      </c>
      <c r="AH58" s="10">
        <f t="shared" si="12"/>
        <v>0</v>
      </c>
      <c r="AI58" s="10">
        <f t="shared" si="13"/>
        <v>5.771977</v>
      </c>
      <c r="AJ58" s="37">
        <f t="shared" si="14"/>
        <v>0</v>
      </c>
      <c r="AK58" s="49">
        <v>0</v>
      </c>
      <c r="AL58" s="27">
        <v>0</v>
      </c>
      <c r="AM58" s="49">
        <v>0</v>
      </c>
      <c r="AN58" s="49">
        <v>0</v>
      </c>
      <c r="AO58" s="37">
        <f t="shared" si="15"/>
        <v>0</v>
      </c>
      <c r="AP58" s="27">
        <v>0</v>
      </c>
      <c r="AQ58" s="27">
        <v>0</v>
      </c>
      <c r="AR58" s="27">
        <v>0</v>
      </c>
      <c r="AS58" s="27">
        <v>0</v>
      </c>
      <c r="AT58" s="37">
        <f t="shared" si="16"/>
        <v>0</v>
      </c>
      <c r="AU58" s="27">
        <v>0</v>
      </c>
      <c r="AV58" s="27">
        <v>0</v>
      </c>
      <c r="AW58" s="27">
        <v>0</v>
      </c>
      <c r="AX58" s="27">
        <v>0</v>
      </c>
      <c r="AY58" s="37">
        <f t="shared" si="17"/>
        <v>5.771977</v>
      </c>
      <c r="AZ58" s="27">
        <v>0</v>
      </c>
      <c r="BA58" s="27">
        <v>0</v>
      </c>
      <c r="BB58" s="27">
        <v>0</v>
      </c>
      <c r="BC58" s="27">
        <v>5.771977</v>
      </c>
    </row>
  </sheetData>
  <sheetProtection/>
  <mergeCells count="32">
    <mergeCell ref="A24:B24"/>
    <mergeCell ref="T21:X21"/>
    <mergeCell ref="D19:AC19"/>
    <mergeCell ref="AJ21:AN21"/>
    <mergeCell ref="A3:BC3"/>
    <mergeCell ref="AD21:AD22"/>
    <mergeCell ref="E20:AC20"/>
    <mergeCell ref="E21:I21"/>
    <mergeCell ref="J21:N21"/>
    <mergeCell ref="A19:A22"/>
    <mergeCell ref="B19:B22"/>
    <mergeCell ref="D21:D22"/>
    <mergeCell ref="AE21:AI21"/>
    <mergeCell ref="AO21:AS21"/>
    <mergeCell ref="AT21:AX21"/>
    <mergeCell ref="AE20:BC20"/>
    <mergeCell ref="C19:C22"/>
    <mergeCell ref="AD19:BC19"/>
    <mergeCell ref="O21:S21"/>
    <mergeCell ref="AX2:BC2"/>
    <mergeCell ref="AY21:BC21"/>
    <mergeCell ref="Y21:AC21"/>
    <mergeCell ref="AY14:BB14"/>
    <mergeCell ref="AX15:BB15"/>
    <mergeCell ref="X4:Y4"/>
    <mergeCell ref="Z4:AA4"/>
    <mergeCell ref="V4:W4"/>
    <mergeCell ref="W6:AK6"/>
    <mergeCell ref="Y10:AM10"/>
    <mergeCell ref="Z8:AA8"/>
    <mergeCell ref="AQ11:BB11"/>
    <mergeCell ref="AY13:BB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2020-02-14T10:41:22Z</cp:lastPrinted>
  <dcterms:created xsi:type="dcterms:W3CDTF">2011-01-11T10:25:48Z</dcterms:created>
  <dcterms:modified xsi:type="dcterms:W3CDTF">2020-02-14T10:44:39Z</dcterms:modified>
  <cp:category/>
  <cp:version/>
  <cp:contentType/>
  <cp:contentStatus/>
</cp:coreProperties>
</file>